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현재_통합_문서"/>
  <mc:AlternateContent xmlns:mc="http://schemas.openxmlformats.org/markup-compatibility/2006">
    <mc:Choice Requires="x15">
      <x15ac:absPath xmlns:x15ac="http://schemas.microsoft.com/office/spreadsheetml/2010/11/ac" url="C:\Users\WTBI\Desktop\기업 프로젝트 제안 안내\"/>
    </mc:Choice>
  </mc:AlternateContent>
  <xr:revisionPtr revIDLastSave="0" documentId="13_ncr:1_{A37CFA61-BDCB-4C84-BC1A-D2633219D806}" xr6:coauthVersionLast="36" xr6:coauthVersionMax="45" xr10:uidLastSave="{00000000-0000-0000-0000-000000000000}"/>
  <bookViews>
    <workbookView xWindow="0" yWindow="0" windowWidth="18930" windowHeight="5910" firstSheet="1" activeTab="2" xr2:uid="{00000000-000D-0000-FFFF-FFFF00000000}"/>
  </bookViews>
  <sheets>
    <sheet name="KSA 예산 처리 계획" sheetId="3" state="hidden" r:id="rId1"/>
    <sheet name="프로젝트 기업 확정 및 추진 계획서 예시" sheetId="13" r:id="rId2"/>
    <sheet name="프로젝트 기업 확정 및 추진 계획서" sheetId="14" r:id="rId3"/>
  </sheets>
  <definedNames>
    <definedName name="_xlnm.Print_Area" localSheetId="0">'KSA 예산 처리 계획'!$B$2:$P$47</definedName>
    <definedName name="_xlnm.Print_Area" localSheetId="2">'프로젝트 기업 확정 및 추진 계획서'!$D$2:$F$20</definedName>
    <definedName name="_xlnm.Print_Area" localSheetId="1">'프로젝트 기업 확정 및 추진 계획서 예시'!$D$2:$R$19</definedName>
  </definedNames>
  <calcPr calcId="191029"/>
</workbook>
</file>

<file path=xl/calcChain.xml><?xml version="1.0" encoding="utf-8"?>
<calcChain xmlns="http://schemas.openxmlformats.org/spreadsheetml/2006/main">
  <c r="O46" i="3" l="1"/>
  <c r="P46" i="3" s="1"/>
  <c r="H45" i="3"/>
  <c r="H44" i="3"/>
  <c r="O44" i="3" s="1"/>
  <c r="P44" i="3" s="1"/>
  <c r="H43" i="3"/>
  <c r="O43" i="3" s="1"/>
  <c r="E43" i="3"/>
  <c r="M43" i="3" s="1"/>
  <c r="O39" i="3"/>
  <c r="K36" i="3"/>
  <c r="K35" i="3"/>
  <c r="H35" i="3"/>
  <c r="N34" i="3"/>
  <c r="N41" i="3" s="1"/>
  <c r="N47" i="3" s="1"/>
  <c r="L34" i="3"/>
  <c r="K34" i="3"/>
  <c r="J34" i="3"/>
  <c r="I34" i="3"/>
  <c r="E34" i="3"/>
  <c r="E41" i="3" s="1"/>
  <c r="N33" i="3"/>
  <c r="H33" i="3"/>
  <c r="E33" i="3"/>
  <c r="O32" i="3"/>
  <c r="P32" i="3" s="1"/>
  <c r="L31" i="3"/>
  <c r="L33" i="3" s="1"/>
  <c r="K31" i="3"/>
  <c r="K33" i="3" s="1"/>
  <c r="J31" i="3"/>
  <c r="I31" i="3"/>
  <c r="H30" i="3"/>
  <c r="E30" i="3"/>
  <c r="E7" i="3" s="1"/>
  <c r="O29" i="3"/>
  <c r="P29" i="3" s="1"/>
  <c r="K28" i="3"/>
  <c r="O28" i="3" s="1"/>
  <c r="P28" i="3" s="1"/>
  <c r="O27" i="3"/>
  <c r="P27" i="3" s="1"/>
  <c r="P26" i="3"/>
  <c r="O26" i="3"/>
  <c r="O25" i="3"/>
  <c r="P25" i="3" s="1"/>
  <c r="O24" i="3"/>
  <c r="P24" i="3" s="1"/>
  <c r="L23" i="3"/>
  <c r="K23" i="3"/>
  <c r="M22" i="3"/>
  <c r="O22" i="3" s="1"/>
  <c r="P22" i="3" s="1"/>
  <c r="J21" i="3"/>
  <c r="K21" i="3" s="1"/>
  <c r="O21" i="3" s="1"/>
  <c r="P21" i="3" s="1"/>
  <c r="N20" i="3"/>
  <c r="M20" i="3" s="1"/>
  <c r="L20" i="3"/>
  <c r="K20" i="3"/>
  <c r="N19" i="3"/>
  <c r="M19" i="3" s="1"/>
  <c r="L19" i="3"/>
  <c r="K19" i="3"/>
  <c r="K18" i="3"/>
  <c r="J18" i="3"/>
  <c r="I18" i="3"/>
  <c r="H18" i="3"/>
  <c r="O17" i="3"/>
  <c r="P17" i="3" s="1"/>
  <c r="L16" i="3"/>
  <c r="K16" i="3"/>
  <c r="J16" i="3"/>
  <c r="I16" i="3"/>
  <c r="L15" i="3"/>
  <c r="K15" i="3"/>
  <c r="J15" i="3"/>
  <c r="I15" i="3"/>
  <c r="H15" i="3"/>
  <c r="E15" i="3"/>
  <c r="O14" i="3"/>
  <c r="P14" i="3" s="1"/>
  <c r="O13" i="3"/>
  <c r="P13" i="3" s="1"/>
  <c r="M12" i="3"/>
  <c r="O12" i="3" s="1"/>
  <c r="E11" i="3"/>
  <c r="M10" i="3"/>
  <c r="L10" i="3"/>
  <c r="K10" i="3"/>
  <c r="J10" i="3"/>
  <c r="I10" i="3"/>
  <c r="H10" i="3"/>
  <c r="M9" i="3"/>
  <c r="L9" i="3"/>
  <c r="K9" i="3"/>
  <c r="J9" i="3"/>
  <c r="I9" i="3"/>
  <c r="H9" i="3"/>
  <c r="M8" i="3"/>
  <c r="M11" i="3" s="1"/>
  <c r="L8" i="3"/>
  <c r="K8" i="3"/>
  <c r="J8" i="3"/>
  <c r="I8" i="3"/>
  <c r="H8" i="3"/>
  <c r="L30" i="3" l="1"/>
  <c r="O8" i="3"/>
  <c r="O20" i="3"/>
  <c r="P20" i="3" s="1"/>
  <c r="M35" i="3"/>
  <c r="O35" i="3" s="1"/>
  <c r="P35" i="3" s="1"/>
  <c r="J11" i="3"/>
  <c r="J41" i="3" s="1"/>
  <c r="J47" i="3" s="1"/>
  <c r="H34" i="3"/>
  <c r="K11" i="3"/>
  <c r="M23" i="3"/>
  <c r="O9" i="3"/>
  <c r="P9" i="3" s="1"/>
  <c r="M31" i="3"/>
  <c r="M33" i="3" s="1"/>
  <c r="I33" i="3"/>
  <c r="J43" i="3"/>
  <c r="J33" i="3"/>
  <c r="E37" i="3"/>
  <c r="F33" i="3" s="1"/>
  <c r="O15" i="3"/>
  <c r="P12" i="3"/>
  <c r="P15" i="3" s="1"/>
  <c r="H11" i="3"/>
  <c r="L11" i="3"/>
  <c r="E47" i="3"/>
  <c r="K41" i="3"/>
  <c r="P8" i="3"/>
  <c r="O10" i="3"/>
  <c r="P10" i="3" s="1"/>
  <c r="I11" i="3"/>
  <c r="O19" i="3"/>
  <c r="P19" i="3" s="1"/>
  <c r="O23" i="3"/>
  <c r="P23" i="3" s="1"/>
  <c r="M15" i="3"/>
  <c r="M16" i="3"/>
  <c r="M30" i="3" s="1"/>
  <c r="K43" i="3"/>
  <c r="K30" i="3"/>
  <c r="K7" i="3" s="1"/>
  <c r="K37" i="3" s="1"/>
  <c r="I30" i="3"/>
  <c r="M36" i="3"/>
  <c r="O36" i="3" s="1"/>
  <c r="P43" i="3"/>
  <c r="L43" i="3"/>
  <c r="I43" i="3"/>
  <c r="N18" i="3"/>
  <c r="N30" i="3" s="1"/>
  <c r="N7" i="3" s="1"/>
  <c r="N37" i="3" s="1"/>
  <c r="J30" i="3"/>
  <c r="J7" i="3" l="1"/>
  <c r="J37" i="3" s="1"/>
  <c r="F15" i="3"/>
  <c r="M7" i="3"/>
  <c r="F47" i="3"/>
  <c r="F41" i="3"/>
  <c r="F11" i="3"/>
  <c r="O31" i="3"/>
  <c r="P36" i="3"/>
  <c r="O34" i="3"/>
  <c r="M34" i="3"/>
  <c r="H7" i="3"/>
  <c r="H37" i="3" s="1"/>
  <c r="H40" i="3" s="1"/>
  <c r="H41" i="3"/>
  <c r="L41" i="3"/>
  <c r="L47" i="3" s="1"/>
  <c r="L7" i="3"/>
  <c r="L37" i="3" s="1"/>
  <c r="P11" i="3"/>
  <c r="K47" i="3"/>
  <c r="O16" i="3"/>
  <c r="P16" i="3" s="1"/>
  <c r="F25" i="3"/>
  <c r="F19" i="3"/>
  <c r="F17" i="3"/>
  <c r="F16" i="3"/>
  <c r="F13" i="3"/>
  <c r="F12" i="3"/>
  <c r="F9" i="3"/>
  <c r="F37" i="3"/>
  <c r="F35" i="3"/>
  <c r="F26" i="3"/>
  <c r="F23" i="3"/>
  <c r="F22" i="3"/>
  <c r="F20" i="3"/>
  <c r="F18" i="3"/>
  <c r="F14" i="3"/>
  <c r="F8" i="3"/>
  <c r="F32" i="3"/>
  <c r="F31" i="3"/>
  <c r="F27" i="3"/>
  <c r="F21" i="3"/>
  <c r="F36" i="3"/>
  <c r="F34" i="3"/>
  <c r="F30" i="3"/>
  <c r="F29" i="3"/>
  <c r="F28" i="3"/>
  <c r="F24" i="3"/>
  <c r="F10" i="3"/>
  <c r="I7" i="3"/>
  <c r="I37" i="3" s="1"/>
  <c r="I41" i="3"/>
  <c r="I47" i="3" s="1"/>
  <c r="O11" i="3"/>
  <c r="P34" i="3"/>
  <c r="F7" i="3"/>
  <c r="O18" i="3"/>
  <c r="O33" i="3" l="1"/>
  <c r="P31" i="3"/>
  <c r="P33" i="3" s="1"/>
  <c r="I40" i="3"/>
  <c r="J40" i="3" s="1"/>
  <c r="K40" i="3" s="1"/>
  <c r="L40" i="3" s="1"/>
  <c r="M37" i="3"/>
  <c r="M41" i="3"/>
  <c r="M47" i="3" s="1"/>
  <c r="H47" i="3"/>
  <c r="O47" i="3" s="1"/>
  <c r="P18" i="3"/>
  <c r="P30" i="3" s="1"/>
  <c r="P7" i="3" s="1"/>
  <c r="P37" i="3" s="1"/>
  <c r="O30" i="3"/>
  <c r="O7" i="3" s="1"/>
  <c r="O37" i="3" s="1"/>
  <c r="M40" i="3" l="1"/>
  <c r="N40" i="3" s="1"/>
  <c r="O41" i="3"/>
  <c r="P4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KSA</author>
  </authors>
  <commentList>
    <comment ref="C12" authorId="0" shapeId="0" xr:uid="{00000000-0006-0000-0000-000001000000}">
      <text>
        <r>
          <rPr>
            <b/>
            <sz val="9"/>
            <color indexed="81"/>
            <rFont val="돋움"/>
            <family val="3"/>
            <charset val="129"/>
          </rPr>
          <t>시설감가삼각비</t>
        </r>
        <r>
          <rPr>
            <b/>
            <sz val="9"/>
            <color indexed="81"/>
            <rFont val="Tahoma"/>
            <family val="2"/>
          </rPr>
          <t xml:space="preserve"> </t>
        </r>
        <r>
          <rPr>
            <b/>
            <sz val="9"/>
            <color indexed="81"/>
            <rFont val="돋움"/>
            <family val="3"/>
            <charset val="129"/>
          </rPr>
          <t xml:space="preserve">계산
</t>
        </r>
        <r>
          <rPr>
            <b/>
            <sz val="9"/>
            <color indexed="81"/>
            <rFont val="Tahoma"/>
            <family val="2"/>
          </rPr>
          <t xml:space="preserve">- </t>
        </r>
        <r>
          <rPr>
            <b/>
            <sz val="9"/>
            <color indexed="81"/>
            <rFont val="돋움"/>
            <family val="3"/>
            <charset val="129"/>
          </rPr>
          <t>월감가삼각비</t>
        </r>
        <r>
          <rPr>
            <b/>
            <sz val="9"/>
            <color indexed="81"/>
            <rFont val="Tahoma"/>
            <family val="2"/>
          </rPr>
          <t xml:space="preserve"> x </t>
        </r>
        <r>
          <rPr>
            <b/>
            <sz val="9"/>
            <color indexed="81"/>
            <rFont val="돋움"/>
            <family val="3"/>
            <charset val="129"/>
          </rPr>
          <t>훈련월수</t>
        </r>
        <r>
          <rPr>
            <b/>
            <sz val="9"/>
            <color indexed="81"/>
            <rFont val="Tahoma"/>
            <family val="2"/>
          </rPr>
          <t xml:space="preserve"> x </t>
        </r>
        <r>
          <rPr>
            <b/>
            <sz val="9"/>
            <color indexed="81"/>
            <rFont val="돋움"/>
            <family val="3"/>
            <charset val="129"/>
          </rPr>
          <t xml:space="preserve">면적비율
</t>
        </r>
        <r>
          <rPr>
            <b/>
            <sz val="9"/>
            <color indexed="81"/>
            <rFont val="Tahoma"/>
            <family val="2"/>
          </rPr>
          <t xml:space="preserve">- </t>
        </r>
        <r>
          <rPr>
            <b/>
            <sz val="9"/>
            <color indexed="81"/>
            <rFont val="돋움"/>
            <family val="3"/>
            <charset val="129"/>
          </rPr>
          <t>월감가삼각비</t>
        </r>
        <r>
          <rPr>
            <b/>
            <sz val="9"/>
            <color indexed="81"/>
            <rFont val="Tahoma"/>
            <family val="2"/>
          </rPr>
          <t xml:space="preserve"> : </t>
        </r>
        <r>
          <rPr>
            <b/>
            <sz val="9"/>
            <color indexed="81"/>
            <rFont val="돋움"/>
            <family val="3"/>
            <charset val="129"/>
          </rPr>
          <t>취득금액</t>
        </r>
        <r>
          <rPr>
            <b/>
            <sz val="9"/>
            <color indexed="81"/>
            <rFont val="Tahoma"/>
            <family val="2"/>
          </rPr>
          <t>(</t>
        </r>
        <r>
          <rPr>
            <b/>
            <sz val="9"/>
            <color indexed="81"/>
            <rFont val="돋움"/>
            <family val="3"/>
            <charset val="129"/>
          </rPr>
          <t>감정가액</t>
        </r>
        <r>
          <rPr>
            <b/>
            <sz val="9"/>
            <color indexed="81"/>
            <rFont val="Tahoma"/>
            <family val="2"/>
          </rPr>
          <t>)/360</t>
        </r>
        <r>
          <rPr>
            <b/>
            <sz val="9"/>
            <color indexed="81"/>
            <rFont val="돋움"/>
            <family val="3"/>
            <charset val="129"/>
          </rPr>
          <t xml:space="preserve">개월
</t>
        </r>
        <r>
          <rPr>
            <b/>
            <sz val="9"/>
            <color indexed="81"/>
            <rFont val="Tahoma"/>
            <family val="2"/>
          </rPr>
          <t xml:space="preserve">- </t>
        </r>
        <r>
          <rPr>
            <b/>
            <sz val="9"/>
            <color indexed="81"/>
            <rFont val="돋움"/>
            <family val="3"/>
            <charset val="129"/>
          </rPr>
          <t>면적비율</t>
        </r>
        <r>
          <rPr>
            <b/>
            <sz val="9"/>
            <color indexed="81"/>
            <rFont val="Tahoma"/>
            <family val="2"/>
          </rPr>
          <t xml:space="preserve"> : </t>
        </r>
        <r>
          <rPr>
            <b/>
            <sz val="9"/>
            <color indexed="81"/>
            <rFont val="돋움"/>
            <family val="3"/>
            <charset val="129"/>
          </rPr>
          <t>훈련시설전용면적</t>
        </r>
        <r>
          <rPr>
            <b/>
            <sz val="9"/>
            <color indexed="81"/>
            <rFont val="Tahoma"/>
            <family val="2"/>
          </rPr>
          <t>/</t>
        </r>
        <r>
          <rPr>
            <b/>
            <sz val="9"/>
            <color indexed="81"/>
            <rFont val="돋움"/>
            <family val="3"/>
            <charset val="129"/>
          </rPr>
          <t>총</t>
        </r>
        <r>
          <rPr>
            <b/>
            <sz val="9"/>
            <color indexed="81"/>
            <rFont val="Tahoma"/>
            <family val="2"/>
          </rPr>
          <t xml:space="preserve"> </t>
        </r>
        <r>
          <rPr>
            <b/>
            <sz val="9"/>
            <color indexed="81"/>
            <rFont val="돋움"/>
            <family val="3"/>
            <charset val="129"/>
          </rPr>
          <t>시설면적</t>
        </r>
      </text>
    </comment>
    <comment ref="C13" authorId="0" shapeId="0" xr:uid="{00000000-0006-0000-0000-000002000000}">
      <text>
        <r>
          <rPr>
            <b/>
            <sz val="9"/>
            <color indexed="81"/>
            <rFont val="돋움"/>
            <family val="3"/>
            <charset val="129"/>
          </rPr>
          <t>시설감가삼각비</t>
        </r>
        <r>
          <rPr>
            <b/>
            <sz val="9"/>
            <color indexed="81"/>
            <rFont val="Tahoma"/>
            <family val="2"/>
          </rPr>
          <t xml:space="preserve"> </t>
        </r>
        <r>
          <rPr>
            <b/>
            <sz val="9"/>
            <color indexed="81"/>
            <rFont val="돋움"/>
            <family val="3"/>
            <charset val="129"/>
          </rPr>
          <t xml:space="preserve">계산
</t>
        </r>
        <r>
          <rPr>
            <b/>
            <sz val="9"/>
            <color indexed="81"/>
            <rFont val="Tahoma"/>
            <family val="2"/>
          </rPr>
          <t xml:space="preserve">- </t>
        </r>
        <r>
          <rPr>
            <b/>
            <sz val="9"/>
            <color indexed="81"/>
            <rFont val="돋움"/>
            <family val="3"/>
            <charset val="129"/>
          </rPr>
          <t>월감가삼각비</t>
        </r>
        <r>
          <rPr>
            <b/>
            <sz val="9"/>
            <color indexed="81"/>
            <rFont val="Tahoma"/>
            <family val="2"/>
          </rPr>
          <t xml:space="preserve"> x </t>
        </r>
        <r>
          <rPr>
            <b/>
            <sz val="9"/>
            <color indexed="81"/>
            <rFont val="돋움"/>
            <family val="3"/>
            <charset val="129"/>
          </rPr>
          <t>훈련월수</t>
        </r>
        <r>
          <rPr>
            <b/>
            <sz val="9"/>
            <color indexed="81"/>
            <rFont val="Tahoma"/>
            <family val="2"/>
          </rPr>
          <t xml:space="preserve"> x </t>
        </r>
        <r>
          <rPr>
            <b/>
            <sz val="9"/>
            <color indexed="81"/>
            <rFont val="돋움"/>
            <family val="3"/>
            <charset val="129"/>
          </rPr>
          <t xml:space="preserve">면적비율
</t>
        </r>
        <r>
          <rPr>
            <b/>
            <sz val="9"/>
            <color indexed="81"/>
            <rFont val="Tahoma"/>
            <family val="2"/>
          </rPr>
          <t xml:space="preserve">- </t>
        </r>
        <r>
          <rPr>
            <b/>
            <sz val="9"/>
            <color indexed="81"/>
            <rFont val="돋움"/>
            <family val="3"/>
            <charset val="129"/>
          </rPr>
          <t>월감가삼각비</t>
        </r>
        <r>
          <rPr>
            <b/>
            <sz val="9"/>
            <color indexed="81"/>
            <rFont val="Tahoma"/>
            <family val="2"/>
          </rPr>
          <t xml:space="preserve"> : </t>
        </r>
        <r>
          <rPr>
            <b/>
            <sz val="9"/>
            <color indexed="81"/>
            <rFont val="돋움"/>
            <family val="3"/>
            <charset val="129"/>
          </rPr>
          <t>취득금액</t>
        </r>
        <r>
          <rPr>
            <b/>
            <sz val="9"/>
            <color indexed="81"/>
            <rFont val="Tahoma"/>
            <family val="2"/>
          </rPr>
          <t>(</t>
        </r>
        <r>
          <rPr>
            <b/>
            <sz val="9"/>
            <color indexed="81"/>
            <rFont val="돋움"/>
            <family val="3"/>
            <charset val="129"/>
          </rPr>
          <t>감정가액</t>
        </r>
        <r>
          <rPr>
            <b/>
            <sz val="9"/>
            <color indexed="81"/>
            <rFont val="Tahoma"/>
            <family val="2"/>
          </rPr>
          <t>)/360</t>
        </r>
        <r>
          <rPr>
            <b/>
            <sz val="9"/>
            <color indexed="81"/>
            <rFont val="돋움"/>
            <family val="3"/>
            <charset val="129"/>
          </rPr>
          <t xml:space="preserve">개월
</t>
        </r>
        <r>
          <rPr>
            <b/>
            <sz val="9"/>
            <color indexed="81"/>
            <rFont val="Tahoma"/>
            <family val="2"/>
          </rPr>
          <t xml:space="preserve">- </t>
        </r>
        <r>
          <rPr>
            <b/>
            <sz val="9"/>
            <color indexed="81"/>
            <rFont val="돋움"/>
            <family val="3"/>
            <charset val="129"/>
          </rPr>
          <t>면적비율</t>
        </r>
        <r>
          <rPr>
            <b/>
            <sz val="9"/>
            <color indexed="81"/>
            <rFont val="Tahoma"/>
            <family val="2"/>
          </rPr>
          <t xml:space="preserve"> : </t>
        </r>
        <r>
          <rPr>
            <b/>
            <sz val="9"/>
            <color indexed="81"/>
            <rFont val="돋움"/>
            <family val="3"/>
            <charset val="129"/>
          </rPr>
          <t>훈련시설전용면적</t>
        </r>
        <r>
          <rPr>
            <b/>
            <sz val="9"/>
            <color indexed="81"/>
            <rFont val="Tahoma"/>
            <family val="2"/>
          </rPr>
          <t>/</t>
        </r>
        <r>
          <rPr>
            <b/>
            <sz val="9"/>
            <color indexed="81"/>
            <rFont val="돋움"/>
            <family val="3"/>
            <charset val="129"/>
          </rPr>
          <t>총</t>
        </r>
        <r>
          <rPr>
            <b/>
            <sz val="9"/>
            <color indexed="81"/>
            <rFont val="Tahoma"/>
            <family val="2"/>
          </rPr>
          <t xml:space="preserve"> </t>
        </r>
        <r>
          <rPr>
            <b/>
            <sz val="9"/>
            <color indexed="81"/>
            <rFont val="돋움"/>
            <family val="3"/>
            <charset val="129"/>
          </rPr>
          <t>시설면적</t>
        </r>
      </text>
    </comment>
    <comment ref="C14" authorId="0" shapeId="0" xr:uid="{00000000-0006-0000-0000-000003000000}">
      <text>
        <r>
          <rPr>
            <b/>
            <sz val="9"/>
            <color indexed="81"/>
            <rFont val="돋움"/>
            <family val="3"/>
            <charset val="129"/>
          </rPr>
          <t>시설감가삼각비</t>
        </r>
        <r>
          <rPr>
            <b/>
            <sz val="9"/>
            <color indexed="81"/>
            <rFont val="Tahoma"/>
            <family val="2"/>
          </rPr>
          <t xml:space="preserve"> </t>
        </r>
        <r>
          <rPr>
            <b/>
            <sz val="9"/>
            <color indexed="81"/>
            <rFont val="돋움"/>
            <family val="3"/>
            <charset val="129"/>
          </rPr>
          <t xml:space="preserve">계산
</t>
        </r>
        <r>
          <rPr>
            <b/>
            <sz val="9"/>
            <color indexed="81"/>
            <rFont val="Tahoma"/>
            <family val="2"/>
          </rPr>
          <t xml:space="preserve">- </t>
        </r>
        <r>
          <rPr>
            <b/>
            <sz val="9"/>
            <color indexed="81"/>
            <rFont val="돋움"/>
            <family val="3"/>
            <charset val="129"/>
          </rPr>
          <t>월감가삼각비</t>
        </r>
        <r>
          <rPr>
            <b/>
            <sz val="9"/>
            <color indexed="81"/>
            <rFont val="Tahoma"/>
            <family val="2"/>
          </rPr>
          <t xml:space="preserve"> x </t>
        </r>
        <r>
          <rPr>
            <b/>
            <sz val="9"/>
            <color indexed="81"/>
            <rFont val="돋움"/>
            <family val="3"/>
            <charset val="129"/>
          </rPr>
          <t>훈련월수</t>
        </r>
        <r>
          <rPr>
            <b/>
            <sz val="9"/>
            <color indexed="81"/>
            <rFont val="Tahoma"/>
            <family val="2"/>
          </rPr>
          <t xml:space="preserve"> x </t>
        </r>
        <r>
          <rPr>
            <b/>
            <sz val="9"/>
            <color indexed="81"/>
            <rFont val="돋움"/>
            <family val="3"/>
            <charset val="129"/>
          </rPr>
          <t xml:space="preserve">면적비율
</t>
        </r>
        <r>
          <rPr>
            <b/>
            <sz val="9"/>
            <color indexed="81"/>
            <rFont val="Tahoma"/>
            <family val="2"/>
          </rPr>
          <t xml:space="preserve">- </t>
        </r>
        <r>
          <rPr>
            <b/>
            <sz val="9"/>
            <color indexed="81"/>
            <rFont val="돋움"/>
            <family val="3"/>
            <charset val="129"/>
          </rPr>
          <t>월감가삼각비</t>
        </r>
        <r>
          <rPr>
            <b/>
            <sz val="9"/>
            <color indexed="81"/>
            <rFont val="Tahoma"/>
            <family val="2"/>
          </rPr>
          <t xml:space="preserve"> : </t>
        </r>
        <r>
          <rPr>
            <b/>
            <sz val="9"/>
            <color indexed="81"/>
            <rFont val="돋움"/>
            <family val="3"/>
            <charset val="129"/>
          </rPr>
          <t>취득금액</t>
        </r>
        <r>
          <rPr>
            <b/>
            <sz val="9"/>
            <color indexed="81"/>
            <rFont val="Tahoma"/>
            <family val="2"/>
          </rPr>
          <t>(</t>
        </r>
        <r>
          <rPr>
            <b/>
            <sz val="9"/>
            <color indexed="81"/>
            <rFont val="돋움"/>
            <family val="3"/>
            <charset val="129"/>
          </rPr>
          <t>감정가액</t>
        </r>
        <r>
          <rPr>
            <b/>
            <sz val="9"/>
            <color indexed="81"/>
            <rFont val="Tahoma"/>
            <family val="2"/>
          </rPr>
          <t>)/360</t>
        </r>
        <r>
          <rPr>
            <b/>
            <sz val="9"/>
            <color indexed="81"/>
            <rFont val="돋움"/>
            <family val="3"/>
            <charset val="129"/>
          </rPr>
          <t xml:space="preserve">개월
</t>
        </r>
        <r>
          <rPr>
            <b/>
            <sz val="9"/>
            <color indexed="81"/>
            <rFont val="Tahoma"/>
            <family val="2"/>
          </rPr>
          <t xml:space="preserve">- </t>
        </r>
        <r>
          <rPr>
            <b/>
            <sz val="9"/>
            <color indexed="81"/>
            <rFont val="돋움"/>
            <family val="3"/>
            <charset val="129"/>
          </rPr>
          <t>면적비율</t>
        </r>
        <r>
          <rPr>
            <b/>
            <sz val="9"/>
            <color indexed="81"/>
            <rFont val="Tahoma"/>
            <family val="2"/>
          </rPr>
          <t xml:space="preserve"> : </t>
        </r>
        <r>
          <rPr>
            <b/>
            <sz val="9"/>
            <color indexed="81"/>
            <rFont val="돋움"/>
            <family val="3"/>
            <charset val="129"/>
          </rPr>
          <t>훈련시설전용면적</t>
        </r>
        <r>
          <rPr>
            <b/>
            <sz val="9"/>
            <color indexed="81"/>
            <rFont val="Tahoma"/>
            <family val="2"/>
          </rPr>
          <t>/</t>
        </r>
        <r>
          <rPr>
            <b/>
            <sz val="9"/>
            <color indexed="81"/>
            <rFont val="돋움"/>
            <family val="3"/>
            <charset val="129"/>
          </rPr>
          <t>총</t>
        </r>
        <r>
          <rPr>
            <b/>
            <sz val="9"/>
            <color indexed="81"/>
            <rFont val="Tahoma"/>
            <family val="2"/>
          </rPr>
          <t xml:space="preserve"> </t>
        </r>
        <r>
          <rPr>
            <b/>
            <sz val="9"/>
            <color indexed="81"/>
            <rFont val="돋움"/>
            <family val="3"/>
            <charset val="129"/>
          </rPr>
          <t>시설면적</t>
        </r>
      </text>
    </comment>
  </commentList>
</comments>
</file>

<file path=xl/sharedStrings.xml><?xml version="1.0" encoding="utf-8"?>
<sst xmlns="http://schemas.openxmlformats.org/spreadsheetml/2006/main" count="326" uniqueCount="199">
  <si>
    <t>계</t>
    <phoneticPr fontId="2" type="noConversion"/>
  </si>
  <si>
    <t>비고</t>
    <phoneticPr fontId="2" type="noConversion"/>
  </si>
  <si>
    <t>비목</t>
    <phoneticPr fontId="2" type="noConversion"/>
  </si>
  <si>
    <t>□ 사업명 : 혁신성장 청년인재 집중양성</t>
    <phoneticPr fontId="2" type="noConversion"/>
  </si>
  <si>
    <t>1. 직 접 비</t>
    <phoneticPr fontId="2" type="noConversion"/>
  </si>
  <si>
    <t>인건비</t>
    <phoneticPr fontId="2" type="noConversion"/>
  </si>
  <si>
    <t>문헌구입비</t>
    <phoneticPr fontId="2" type="noConversion"/>
  </si>
  <si>
    <t>과제 위탁정산비</t>
    <phoneticPr fontId="2" type="noConversion"/>
  </si>
  <si>
    <t>기타 제잡비</t>
    <phoneticPr fontId="2" type="noConversion"/>
  </si>
  <si>
    <t>연구과제추진비</t>
    <phoneticPr fontId="2" type="noConversion"/>
  </si>
  <si>
    <t>국내여비</t>
    <phoneticPr fontId="2" type="noConversion"/>
  </si>
  <si>
    <t>사무용품비</t>
    <phoneticPr fontId="2" type="noConversion"/>
  </si>
  <si>
    <t>2. 간 접 비</t>
    <phoneticPr fontId="2" type="noConversion"/>
  </si>
  <si>
    <t>연구지원비</t>
    <phoneticPr fontId="2" type="noConversion"/>
  </si>
  <si>
    <t>성과활용지원비</t>
    <phoneticPr fontId="2" type="noConversion"/>
  </si>
  <si>
    <t>직접비+간접비</t>
    <phoneticPr fontId="2" type="noConversion"/>
  </si>
  <si>
    <t>합계</t>
    <phoneticPr fontId="2" type="noConversion"/>
  </si>
  <si>
    <t>세부내역</t>
    <phoneticPr fontId="2" type="noConversion"/>
  </si>
  <si>
    <t>연구장비
ㆍ재료비</t>
    <phoneticPr fontId="2" type="noConversion"/>
  </si>
  <si>
    <t>시설비</t>
    <phoneticPr fontId="2" type="noConversion"/>
  </si>
  <si>
    <t>내부인건비</t>
    <phoneticPr fontId="2" type="noConversion"/>
  </si>
  <si>
    <t>소계</t>
    <phoneticPr fontId="2" type="noConversion"/>
  </si>
  <si>
    <t>소계</t>
    <phoneticPr fontId="2" type="noConversion"/>
  </si>
  <si>
    <t>소계</t>
    <phoneticPr fontId="2" type="noConversion"/>
  </si>
  <si>
    <t>소계</t>
    <phoneticPr fontId="2" type="noConversion"/>
  </si>
  <si>
    <t>내부인건비</t>
    <phoneticPr fontId="2" type="noConversion"/>
  </si>
  <si>
    <t>직접비의 10%</t>
    <phoneticPr fontId="2" type="noConversion"/>
  </si>
  <si>
    <t>주관기관</t>
    <phoneticPr fontId="2" type="noConversion"/>
  </si>
  <si>
    <t>홍보비</t>
    <phoneticPr fontId="2" type="noConversion"/>
  </si>
  <si>
    <t>직접비의 17% 이내</t>
    <phoneticPr fontId="2" type="noConversion"/>
  </si>
  <si>
    <t>연구장비</t>
    <phoneticPr fontId="2" type="noConversion"/>
  </si>
  <si>
    <t>합계</t>
    <phoneticPr fontId="2" type="noConversion"/>
  </si>
  <si>
    <t>세미나 개최 및 참가비</t>
    <phoneticPr fontId="2" type="noConversion"/>
  </si>
  <si>
    <t>우수기업 견학버스 임차료</t>
    <phoneticPr fontId="2" type="noConversion"/>
  </si>
  <si>
    <t>온라인 교육비</t>
    <phoneticPr fontId="2" type="noConversion"/>
  </si>
  <si>
    <t>한국표준협회 강의실 임차</t>
    <phoneticPr fontId="2" type="noConversion"/>
  </si>
  <si>
    <t>강사료(100,000원*60H*1명)</t>
  </si>
  <si>
    <t>프로젝트 멘토 8인</t>
  </si>
  <si>
    <t>교육</t>
  </si>
  <si>
    <t>프로젝트</t>
  </si>
  <si>
    <t>멘토링</t>
  </si>
  <si>
    <t>비즈니스 데이터 분석사 등 참고교재</t>
  </si>
  <si>
    <t>3억이상~5억미만, 1개 참여기관</t>
    <phoneticPr fontId="2" type="noConversion"/>
  </si>
  <si>
    <t>강사료(200,000원*360H*1명)</t>
    <phoneticPr fontId="2" type="noConversion"/>
  </si>
  <si>
    <t>30,000원*25권</t>
    <phoneticPr fontId="2" type="noConversion"/>
  </si>
  <si>
    <t>연구인력 활용비</t>
    <phoneticPr fontId="2" type="noConversion"/>
  </si>
  <si>
    <t>공통지원경비, 운영비(직접비*9%)</t>
    <phoneticPr fontId="2" type="noConversion"/>
  </si>
  <si>
    <t>확산 경비(직접비*6% 이내)</t>
    <phoneticPr fontId="2" type="noConversion"/>
  </si>
  <si>
    <t>자문료(60,000원*144H*8명)</t>
    <phoneticPr fontId="2" type="noConversion"/>
  </si>
  <si>
    <t>강사료(150,000원*480H*1명)</t>
    <phoneticPr fontId="2" type="noConversion"/>
  </si>
  <si>
    <t>40,000원*25명*6개월</t>
    <phoneticPr fontId="2" type="noConversion"/>
  </si>
  <si>
    <t>중식</t>
    <phoneticPr fontId="2" type="noConversion"/>
  </si>
  <si>
    <t>5,000원*30명*119일</t>
    <phoneticPr fontId="2" type="noConversion"/>
  </si>
  <si>
    <t>300,000원*6개월</t>
    <phoneticPr fontId="2" type="noConversion"/>
  </si>
  <si>
    <t>1일 10만원, 불가</t>
    <phoneticPr fontId="2" type="noConversion"/>
  </si>
  <si>
    <t>한대철 센터장</t>
    <phoneticPr fontId="2" type="noConversion"/>
  </si>
  <si>
    <t>이광석 선임연구원</t>
    <phoneticPr fontId="2" type="noConversion"/>
  </si>
  <si>
    <t>조재환 연구원</t>
    <phoneticPr fontId="2" type="noConversion"/>
  </si>
  <si>
    <t>노트북</t>
    <phoneticPr fontId="2" type="noConversion"/>
  </si>
  <si>
    <t>AWS 아마존</t>
    <phoneticPr fontId="2" type="noConversion"/>
  </si>
  <si>
    <t>강의교안 인쇄비</t>
    <phoneticPr fontId="2" type="noConversion"/>
  </si>
  <si>
    <t>유인물 인쇄비</t>
    <phoneticPr fontId="2" type="noConversion"/>
  </si>
  <si>
    <t xml:space="preserve">  전문가활용비</t>
    <phoneticPr fontId="2" type="noConversion"/>
  </si>
  <si>
    <t xml:space="preserve">  유인물비</t>
    <phoneticPr fontId="2" type="noConversion"/>
  </si>
  <si>
    <t>사람인</t>
    <phoneticPr fontId="2" type="noConversion"/>
  </si>
  <si>
    <t>동아비즈니스리뷰(페이스북)</t>
    <phoneticPr fontId="2" type="noConversion"/>
  </si>
  <si>
    <t>한대철, 이광석, 조재환</t>
    <phoneticPr fontId="2" type="noConversion"/>
  </si>
  <si>
    <t>구성비</t>
    <phoneticPr fontId="2" type="noConversion"/>
  </si>
  <si>
    <t>10월</t>
    <phoneticPr fontId="2" type="noConversion"/>
  </si>
  <si>
    <t>11월</t>
    <phoneticPr fontId="2" type="noConversion"/>
  </si>
  <si>
    <t>12월</t>
    <phoneticPr fontId="2" type="noConversion"/>
  </si>
  <si>
    <t>1월</t>
    <phoneticPr fontId="2" type="noConversion"/>
  </si>
  <si>
    <t>2월</t>
    <phoneticPr fontId="2" type="noConversion"/>
  </si>
  <si>
    <t>예산 처리 계획서</t>
    <phoneticPr fontId="2" type="noConversion"/>
  </si>
  <si>
    <t>8/9월</t>
    <phoneticPr fontId="2" type="noConversion"/>
  </si>
  <si>
    <t>차액</t>
    <phoneticPr fontId="2" type="noConversion"/>
  </si>
  <si>
    <t>사업비 지급</t>
    <phoneticPr fontId="2" type="noConversion"/>
  </si>
  <si>
    <t>사업비 잔액</t>
    <phoneticPr fontId="2" type="noConversion"/>
  </si>
  <si>
    <t>월별 사업비(매출) 처리</t>
    <phoneticPr fontId="2" type="noConversion"/>
  </si>
  <si>
    <t>추가 훈련 장려금(인당 월 200,000원)</t>
    <phoneticPr fontId="2" type="noConversion"/>
  </si>
  <si>
    <t>다과비(월 300,000원)</t>
    <phoneticPr fontId="2" type="noConversion"/>
  </si>
  <si>
    <t>간담회비(300,000원/회)</t>
    <phoneticPr fontId="2" type="noConversion"/>
  </si>
  <si>
    <t>300,000원*5회</t>
    <phoneticPr fontId="2" type="noConversion"/>
  </si>
  <si>
    <t>월별 실수익</t>
    <phoneticPr fontId="2" type="noConversion"/>
  </si>
  <si>
    <t>월별 수익</t>
    <phoneticPr fontId="2" type="noConversion"/>
  </si>
  <si>
    <t>수익(간접비+인건비+강의실)</t>
    <phoneticPr fontId="2" type="noConversion"/>
  </si>
  <si>
    <t>실수익(수익-추가 훈련 장려금-중식-다과비-간담회비)</t>
    <phoneticPr fontId="2" type="noConversion"/>
  </si>
  <si>
    <t>실적 지역본부</t>
    <phoneticPr fontId="2" type="noConversion"/>
  </si>
  <si>
    <t>대전</t>
    <phoneticPr fontId="2" type="noConversion"/>
  </si>
  <si>
    <t>수료인원 미충족(1명) 고려(24명)</t>
    <phoneticPr fontId="2" type="noConversion"/>
  </si>
  <si>
    <t>구미(윤정훈 수석)
(10,000,000)</t>
    <phoneticPr fontId="2" type="noConversion"/>
  </si>
  <si>
    <t>대전</t>
    <phoneticPr fontId="2" type="noConversion"/>
  </si>
  <si>
    <t>기타(홍보비)</t>
    <phoneticPr fontId="2" type="noConversion"/>
  </si>
  <si>
    <t>기업 명</t>
  </si>
  <si>
    <t>데이터 전처리 및 python 프로그래밍 : 1명
빅데이터 분석 시스템 구축(Cloud) : 1명
데이터 수집 및 저장, 분석(시각화) : 2명</t>
  </si>
  <si>
    <t>1번째</t>
    <phoneticPr fontId="2" type="noConversion"/>
  </si>
  <si>
    <t>프로젝트 수행 필요 역할</t>
    <phoneticPr fontId="2" type="noConversion"/>
  </si>
  <si>
    <t>프로젝트 명칭
(발표PPT 명칭)</t>
    <phoneticPr fontId="2" type="noConversion"/>
  </si>
  <si>
    <t>필요 기술 목록</t>
    <phoneticPr fontId="2" type="noConversion"/>
  </si>
  <si>
    <t>2번째</t>
    <phoneticPr fontId="2" type="noConversion"/>
  </si>
  <si>
    <t>프로젝트 명칭
(발표PPT 명칭)</t>
    <phoneticPr fontId="2" type="noConversion"/>
  </si>
  <si>
    <t>필요 기술 목록</t>
    <phoneticPr fontId="2" type="noConversion"/>
  </si>
  <si>
    <t>프로젝트 수행 필요 역할</t>
    <phoneticPr fontId="2" type="noConversion"/>
  </si>
  <si>
    <t>3번째</t>
    <phoneticPr fontId="2" type="noConversion"/>
  </si>
  <si>
    <t>4번째</t>
    <phoneticPr fontId="2" type="noConversion"/>
  </si>
  <si>
    <t>5번째</t>
    <phoneticPr fontId="2" type="noConversion"/>
  </si>
  <si>
    <t>특허 추진 여부</t>
    <phoneticPr fontId="2" type="noConversion"/>
  </si>
  <si>
    <t>교육생 질의</t>
    <phoneticPr fontId="2" type="noConversion"/>
  </si>
  <si>
    <t>멘토 1차 답변</t>
    <phoneticPr fontId="2" type="noConversion"/>
  </si>
  <si>
    <t>프로젝트 코드 리뷰(검토)도 진행 여부</t>
    <phoneticPr fontId="2" type="noConversion"/>
  </si>
  <si>
    <t>프로젝트 추진을 위해 필요한 역량, 수준</t>
    <phoneticPr fontId="2" type="noConversion"/>
  </si>
  <si>
    <t>프로젝트에서 필요한 데이터 제공 여부</t>
    <phoneticPr fontId="2" type="noConversion"/>
  </si>
  <si>
    <t>프로젝트 개발 시 사용하는 툴과 프로그램, 언어</t>
    <phoneticPr fontId="2" type="noConversion"/>
  </si>
  <si>
    <t>취업 후 주로 사용하는 툴과 프로그램, 언어</t>
    <phoneticPr fontId="2" type="noConversion"/>
  </si>
  <si>
    <t>향후 취업 연계 관련 필요한 역량, 수준</t>
    <phoneticPr fontId="2" type="noConversion"/>
  </si>
  <si>
    <t>로보에어시스템</t>
  </si>
  <si>
    <t>드론생태계에 대한,정확한 이해와,드론을 통한 데이터 수집이 가능하고, 적용되는 분야의 지식을 확장할수 있는 능력이 있다면, BM특허 연계 가능</t>
    <phoneticPr fontId="2" type="noConversion"/>
  </si>
  <si>
    <t>드론을 활용한,OpenCV 실시간 영상 처리기술 플랫폼 개발</t>
  </si>
  <si>
    <t>실제로 드론을 운용하여,다양한 현장에서의 영상 데이터를 활용하여,
각현장에 맞는 데이터 모델을 개발하여,딥러닝된 데이터셋을 이용하여,실시간 현장에서
사람이 이해할수있는 데이터를 서비스한다.
예시1)
최근,강원도 춘천에 자연재해로 인한,인사사고 발생,강에서 실종자 6명이 발생했으나,대부분
헬기 및 드론 시계비행을 통한,인간의 시야로만 사람을 수색하는데 한계가 있어,제대로 기능을 발휘
하지못했으나, 열화상 카메라를 활용하여,물 표면에 온도차가 발생되는 지역을 강제로
실시간 탐지하여,구조수색의 컨트롤 타워가 충분히 될수있는 가능성이 보임
1.드론을 통한 데이터 수집 솔루션 구축
- 실제 드론을 운영하기위한 안전,기초 드론운용 실습
- 드론 데이터 서비스 사례 분석 및 실제 운용 실습
2. 영상분석을 위한 Deep Learning 모델 연구
- 학습 주요 Feature 분석 및 수집 방안 Study
- Machine Learning 기반 알고리즘 설계 및 구축
3. 통합 모니터링 플랫폼 구현 
- 실시간 영상 전송 구현 방법 연구(5.8ghz 또는 LTE활용)
- SI 기반 관리 플랫폼 연구 및 구축 진행
  (실시간 탐지중에,발견될 경우,그 위치를 실시간으로 지도상에 표기)</t>
    <phoneticPr fontId="2" type="noConversion"/>
  </si>
  <si>
    <t>-드론 운용기술
1.드론안전교육
2.수동 드론 조종
3.센서 드론 조종
4.Application level 드론조종
5.GPS 및 RTK 기반 드론 운용
6.드론을 이용한,다양한 data gathering 기술 구현 및 분석
7.드론 조립 및 수리 프로세스 교육(예산이 가능하면)
-프로그래밍 기술
1. Python 프로그래밍 기술
2. Linux 활용 능력
3. 임베디드 하드웨어 활용능력(라즈베리파이,lte router,opencv,다양한 센서)
4. OpenCV를 활용한 ,데이터 처리 기술
5. OpenCV 처리데이터, Deep-Learning 모델 설계 기술</t>
  </si>
  <si>
    <t>다양한 애플리케이션 소스 제공 및 전체 기능에 관한 QA 및 일부 리뷰가능</t>
  </si>
  <si>
    <t>기본적인 코딩 및 하드웨어기반에 관한 이해가 필수,관련하여서,라즈베리파이,아두이노등을 활용한 센서 데이터 추출도 할예정입니다.</t>
  </si>
  <si>
    <t>일부데이터 제공 하며,현장에서 직접 드론을 활용해서,데이터를 얻는 방법을 직접 교육할 예정입니다.</t>
  </si>
  <si>
    <t>Python,데이터분석 R</t>
  </si>
  <si>
    <t>Python,데이터분석 R을 활용하여,사람이 쉽게 이해할수있는 데이터를 만들어, 지속적인 데이터 서비스를 제공하는데 목표를 두어야함</t>
  </si>
  <si>
    <t>드론을 활용한 다양한 ,데이터 서비스 가공에 관한,개발 경험 축적을 통한다면, 드론업계에 소프트웨어 인력으로 진출이 타업계보다 손쉽게 진입할수 있으며,하드웨어에 대한 지속적인 역량을 키워야합니다.</t>
  </si>
  <si>
    <t>배정
교육생</t>
    <phoneticPr fontId="2" type="noConversion"/>
  </si>
  <si>
    <t>배정
교육생</t>
    <phoneticPr fontId="2" type="noConversion"/>
  </si>
  <si>
    <t>진행
프로젝트
개요 및
주요내용</t>
    <phoneticPr fontId="2" type="noConversion"/>
  </si>
  <si>
    <t>진행
프로젝트
개요 및
주요내용</t>
    <phoneticPr fontId="2" type="noConversion"/>
  </si>
  <si>
    <t>진행
프로젝트
개요 및
주요내용</t>
    <phoneticPr fontId="2" type="noConversion"/>
  </si>
  <si>
    <t>예시</t>
    <phoneticPr fontId="2" type="noConversion"/>
  </si>
  <si>
    <t>홍길동 (조장)
김영희
박철수
신짱구</t>
    <phoneticPr fontId="2" type="noConversion"/>
  </si>
  <si>
    <t>멘토 1차 답변</t>
    <phoneticPr fontId="2" type="noConversion"/>
  </si>
  <si>
    <t>멘토 1차 답변</t>
    <phoneticPr fontId="2" type="noConversion"/>
  </si>
  <si>
    <t>허위매물 없는 부동산 거래시스템</t>
    <phoneticPr fontId="2" type="noConversion"/>
  </si>
  <si>
    <t xml:space="preserve">기획 및 UI/UX 디자인: 1명
서버 및 블록체인 Smart Contract 개발: 1명
Front-end 개발: 1명 </t>
    <phoneticPr fontId="2" type="noConversion"/>
  </si>
  <si>
    <t xml:space="preserve">참조가능한 타 블록체인 Application Sample, 블록체인 SDK 개발문서 등 제공하고 실습을 통해 부족한 부분이 없는 확인하고 교육할 예정입니다. </t>
    <phoneticPr fontId="2" type="noConversion"/>
  </si>
  <si>
    <t>그라운드엑스(Ground X)</t>
    <phoneticPr fontId="2" type="noConversion"/>
  </si>
  <si>
    <t>김경업 멘토</t>
    <phoneticPr fontId="2" type="noConversion"/>
  </si>
  <si>
    <t>미 추진</t>
  </si>
  <si>
    <t>산오쿠과</t>
    <phoneticPr fontId="2" type="noConversion"/>
  </si>
  <si>
    <t>일부 핵심 기능에 한해 가능</t>
    <phoneticPr fontId="2" type="noConversion"/>
  </si>
  <si>
    <t>주식회사 히숲컴퍼니</t>
  </si>
  <si>
    <t>이더리움 하이퍼레저 기반 플랫폼 소스 리뷰 및 프로젝트 적용 가능한 가능성 검토</t>
  </si>
  <si>
    <t>이더리움 하이퍼레저 기반 적용 플랫폼에 대한 내용 및 이해도 높이기 위한 교육</t>
  </si>
  <si>
    <t>위 프로그램과 동일함</t>
  </si>
  <si>
    <t>김정현 멘토</t>
    <phoneticPr fontId="2" type="noConversion"/>
  </si>
  <si>
    <t>김재원 멘토</t>
    <phoneticPr fontId="2" type="noConversion"/>
  </si>
  <si>
    <t>권동환 멘토(고보승 멘토에서 변경)</t>
    <phoneticPr fontId="2" type="noConversion"/>
  </si>
  <si>
    <t>미 추진(수정불가능한 블록체인 데이터와 공공데이터를 활용한 부동산 허위매물 탐지 기능으로 출원을 시도할 수는 있으나 시스템 구조가 일반적이어서 등록될 확률은 낮다고 판단됨)</t>
    <phoneticPr fontId="2" type="noConversion"/>
  </si>
  <si>
    <t>박세훈(조장)                                신승철                                     추은정                                        황형진</t>
    <phoneticPr fontId="2" type="noConversion"/>
  </si>
  <si>
    <t>부동산 매물 정보를 웹/모바일 애플리케이션에 등록하고 조회하는 서비스가 많아지고 있고 시장도 커지고 있다. 그러나, 부동산 거래 서비스들은 허위매물로 인해 신뢰성을 많이 잃고 있으며 허위매물을 퇴치하기 위한 전략들이 잘 작동하지 않고 있다. 이러한 문제를 블록체인을 이용하여 해결한 신뢰성 높은 부동산 거래 서비스를 만든다. 
서비스 핵심 기능
1. 부동산 중개인이 시스템에 매물 등록 시 블록체인에 정보 기록
2. 매매 등을 통해 매물의 거래상태 변화 시 블록체인 정보 갱신
3. 공공데이터포털 Open API를 이용하여 국토교통부에서 제공하는 부동산 실거래 자료 주기적 조회
4. 국토교통부 데이터와 블록체인에 기록된 데이터를 비교하여 허위매물 존재여부 탐지 가능
5. 허위 매물 탐지를 위한 데이터는 누구나 조회할 수 있기에 서비스 운영자를 믿지 않아도 고객 스스로 허위매물 존재하였었는지 검증 가능</t>
    <phoneticPr fontId="2" type="noConversion"/>
  </si>
  <si>
    <t>Front-end 개발 : 1명 
Back-end 개발 : 2명 
이더리움 Smart Contract : 1명</t>
    <phoneticPr fontId="2" type="noConversion"/>
  </si>
  <si>
    <t xml:space="preserve">블록체인 개발 : 2명 
Back-end 서버 개발 : 1명 
Front-end 개발 : 1명 </t>
    <phoneticPr fontId="2" type="noConversion"/>
  </si>
  <si>
    <t>기획 및 UX 디자인 : 1명
Smart contract 개발 : 1명 
Front-end 개발 : 1명
Back-end 개발 : 1명</t>
    <phoneticPr fontId="2" type="noConversion"/>
  </si>
  <si>
    <t>문병선 (조장)
이윤호 
김승빈 
정환진(조기취업) 
최영욱</t>
    <phoneticPr fontId="2" type="noConversion"/>
  </si>
  <si>
    <t xml:space="preserve">프로그래밍 기술
1. 웹 애플리케이션 서버 개발 및 운영 기술
2. Front-end 웹 페이지 개발을 위한 프로그래밍 기술
3. Database 구축 및 운영 기술
4. 블록체인 노드 사용 기술
5. 블록체인의 Smart Contract 프로그래밍 기술
6. 블록체인 SDK를 이용한 프로그래밍 기술
7. OpenAPI를 통한 데이터 크롤링 기술 </t>
    <phoneticPr fontId="2" type="noConversion"/>
  </si>
  <si>
    <t>Front-end, Back-end, Smart Contract를 포함한 모든 영역의 소스코드 리뷰 수행 및 QA 가능합니다.</t>
    <phoneticPr fontId="2" type="noConversion"/>
  </si>
  <si>
    <t>기본적인 웹 또는 모바일 애플리케이션 개발이 가능해야하며 블록체인에 대한 이해도와 Smart Contract 구현 및 사용능력도 필수적입니다.</t>
    <phoneticPr fontId="2" type="noConversion"/>
  </si>
  <si>
    <t>Nodejs, Solidity</t>
    <phoneticPr fontId="2" type="noConversion"/>
  </si>
  <si>
    <t>Nodejs는 웹/모바일 애플리케이션 서비스를 제공하는 대부분의 회사에서 지속적으로 사용할 수 있는 언어이며, 블록체인 관련 개발사에서는 Solidity로 개발하거나 이해할 수 있는 능력이 필수적입니다.</t>
    <phoneticPr fontId="2" type="noConversion"/>
  </si>
  <si>
    <t xml:space="preserve">블록체인 관련 개발자는 수요가 많으나 블록체인 애플리케이션 개발을 경험해본 개발자는 많지 않기에 프로젝트 경험과 결과물이 블록체인 업계 취업에 큰 도움이 될 수 있습니다. </t>
    <phoneticPr fontId="2" type="noConversion"/>
  </si>
  <si>
    <t>“♥하트링크”는 블록체인 기반 크라우드 소싱 마케팅 플랫폼으로써 SNS 마케팅에 만연하는 어뷰징을 막고 블록체인을 통해 신뢰할 수 있는 SNS마케팅을 만드는 프로젝트이다.
예시1)
광고주는 광고 요청서를 하트링크에 등록을 하면서 광고비를 입금한다. 해당 광고 미션은 일반 참여자들이 해당 광고 진행을 확인 가능하며 SNS 활동을 통해 해당 광고를 홍보하게 된다. 해당 광고의 목표를 달성한 경우 SNS 활동에 참여한 하트링크 일반 참여자들에게 광고비를 지급한다.</t>
    <phoneticPr fontId="2" type="noConversion"/>
  </si>
  <si>
    <t>스마트 컨트렉트, Front-end, Back-end에 대해서 이슈있는 부분에 대해 코드 리뷰를 진행하였습니다.</t>
    <phoneticPr fontId="2" type="noConversion"/>
  </si>
  <si>
    <t>기본적인 블록체인에 대한 이해가 필수적이며 추가적으로 Smart Contract의 개념 및 작성이 가능해야 합니다. 또한 블록체인 노드의 사용경험이 필요하며 블록체인 애플리케이션 개발을 위해 기본적은 Front-end, Back-end 개발 능력이 요구됩니다.</t>
    <phoneticPr fontId="2" type="noConversion"/>
  </si>
  <si>
    <t>관련 없음</t>
    <phoneticPr fontId="2" type="noConversion"/>
  </si>
  <si>
    <t>React Native
Java Script
Solidity
Html</t>
    <phoneticPr fontId="2" type="noConversion"/>
  </si>
  <si>
    <t>Solidity
Java Script
Java Script
Golang</t>
    <phoneticPr fontId="2" type="noConversion"/>
  </si>
  <si>
    <t>취업 연계 시 어떤 분야의 개발자냐에 따라 필요한 역량과 수준이 달라질 수 있지만, 현재 개발 수준으로 보았을 때에는 프로그래밍 능력을 조금 더 기른다면 개발자로써 취업 연계가 가능할 것으로 보입니다.</t>
    <phoneticPr fontId="2" type="noConversion"/>
  </si>
  <si>
    <t>제주도의 다양한 산을 등산하면서 NFC 태깅을 이용하여 등산 기록 저장과 토큰을 받을 수 있는 시스템으로 블록체인을 이용하여 투명하고 변조불가능한 기록을 남기고, 이 기록에 따라 토큰을 인센티브로 지급한다.
1. NFC를 이용하여 쉽게 등산 기록을 저장
2. 등산 기록을 블록체인에 올리면 토큰으로 보상
3. 정산 등반하면 NFT 발급
4. 카카오톡 로그인을 통한 쉬운 블록체인 사용
5. 등산 코스 정보 제공</t>
    <phoneticPr fontId="2" type="noConversion"/>
  </si>
  <si>
    <t xml:space="preserve">블록체인 이해
Smart Contract 개발
Front-end 개발
Back-end 개발
</t>
    <phoneticPr fontId="2" type="noConversion"/>
  </si>
  <si>
    <t>프로그래밍 기술 
1. NFC 태깅 기술 
2. KIP-7 Contract 배포 및 실행 
3. KIP-17 Contract 배포 및 실행 
4. 각 Contract별 트랜잭션 로그 분석 및 기록(KAS로 대체 가능)
5. App 개발을 위한 React Native
6. 등산 코스 정보 등을 저장하기 위한 mongoDB</t>
    <phoneticPr fontId="2" type="noConversion"/>
  </si>
  <si>
    <t>블록체인에 대한 심도깊은 이해, 클레이튼 블록체인에 대한 이해, Front-end(or App), Back-end</t>
    <phoneticPr fontId="2" type="noConversion"/>
  </si>
  <si>
    <t>React Native, MongoDB, Node.js, Klaytn, Caver, Kas</t>
    <phoneticPr fontId="2" type="noConversion"/>
  </si>
  <si>
    <t>React Native, MongoDB, Node.js</t>
    <phoneticPr fontId="2" type="noConversion"/>
  </si>
  <si>
    <t>블록체인에 대한 다양한 Contract 사용 경험 및 블록체인 전반에 대한 이해도를 높이면 블록체인 업계에 쉽게 취업할 수 있을 것이라 예상함</t>
    <phoneticPr fontId="2" type="noConversion"/>
  </si>
  <si>
    <t xml:space="preserve">DnD 하도급 계약서 Smart Contract 개발 </t>
    <phoneticPr fontId="2" type="noConversion"/>
  </si>
  <si>
    <r>
      <t>기업 및 개인 사업자들의 문서 및 계약서를 전자화하여 서류 관리 비용을 절감하고, 문서를 블록체인에 저장하여 해킹 및 문서의 위</t>
    </r>
    <r>
      <rPr>
        <sz val="10"/>
        <rFont val="맑은 고딕"/>
        <family val="3"/>
        <charset val="129"/>
      </rPr>
      <t>〮</t>
    </r>
    <r>
      <rPr>
        <sz val="10"/>
        <rFont val="맑은 고딕"/>
        <family val="3"/>
        <charset val="129"/>
        <scheme val="minor"/>
      </rPr>
      <t xml:space="preserve">변조를 방지할 수 있다. 또 Smart Contract로 계약서를 작성하여, 조건에 따른 자동 계약내용 이행 및 시스템 도입으로 업무의 프로세스 변화를 기대한다. 
현재 기업 및 개인사업자는 계약과 자료 전달 등의 업무를 문서로 처리하고 있다. 이러한 과정에서 문서 유출, 계약서 조작, 종이 구입 비용, 서류 보관 장소 대여 등의 문제가 발생하고 있다. 이같은 현재의 문제를 해결하기 위해, 문서를 전자화하는 방안을 고안하였다. 문서를 전자화함으로써, 유지관리비용을 줄이고 같은 채널에 있는 구성원 사이에 문서 공유를 더욱 쉽게 할 수 있다. 기존 현업에서 전자문서 시스템이 이미 존재하였지만 본 프로젝트에서는 블록체인의 Smart Contract를 이용한 계약 체결 및 자동 계약내용 이행 시스템을 도입하여 기존의 시스템에 차별점을 두었다. </t>
    </r>
    <phoneticPr fontId="2" type="noConversion"/>
  </si>
  <si>
    <t>Node.js Express, MYSQL,  Ethereum Smart Contract, EJS View Engine</t>
    <phoneticPr fontId="2" type="noConversion"/>
  </si>
  <si>
    <t xml:space="preserve">1. 서버 : Node.js Express / Front-end와 Back-end를 같은 Java Script로 관리할 수 있음 
2. 데이터베이스 : MYSQL / 가장 대중적으로 사용되는 무료 라이센스로서 백업, 복원 기능이 잘 되어 있음
3. Back-end 데이터베이스 : Ethereum / 일반 DB보다 secure한 데이터 베이스 신뢰성, 무결성 확보. 리믹스를 활용해서 손쉽게 테스트 가능 
4. 뷰 : EJS View Engine / 클라이언트의 요청에 따라 변화할 수 있는 뷰데이터를 처리가능함 </t>
    <phoneticPr fontId="2" type="noConversion"/>
  </si>
  <si>
    <t>웹구조도, 화면 플로우차트, 프론트 설계, 시스템 구조도, Smart Contract 구조도 파악 및 설계 역량</t>
    <phoneticPr fontId="2" type="noConversion"/>
  </si>
  <si>
    <t>B2B 영역에 적용가능한 사업분야(건설, 부동산 등)에 대한 이해가 필요하며, 하이퍼레저 기반 프라이빗 플록체인 플랫폼 구성요소 및 개발 언어 구현 능력</t>
    <phoneticPr fontId="2" type="noConversion"/>
  </si>
  <si>
    <t>♥하트링크</t>
    <phoneticPr fontId="2" type="noConversion"/>
  </si>
  <si>
    <t>공개된 등산 정보를 사용하면 됨</t>
    <phoneticPr fontId="2" type="noConversion"/>
  </si>
  <si>
    <t xml:space="preserve">신승화(조장)                                            김명훈                                             박세준
이수진                                                                   </t>
    <phoneticPr fontId="2" type="noConversion"/>
  </si>
  <si>
    <t xml:space="preserve">진지훈(조장)                              김영일                                     김기범                                     윤창진                                         한경문 </t>
    <phoneticPr fontId="2" type="noConversion"/>
  </si>
  <si>
    <t>교육생   질의</t>
    <phoneticPr fontId="2" type="noConversion"/>
  </si>
  <si>
    <t>미정</t>
    <phoneticPr fontId="2" type="noConversion"/>
  </si>
  <si>
    <t>프로젝트 추진을 위해 필요한 역량,수준</t>
    <phoneticPr fontId="2" type="noConversion"/>
  </si>
  <si>
    <t>프로젝트 개발 시 사용하는 툴과 프로그램,언어</t>
    <phoneticPr fontId="2" type="noConversion"/>
  </si>
  <si>
    <t>취업연계</t>
    <phoneticPr fontId="2" type="noConversion"/>
  </si>
  <si>
    <t>신입 개발자: 2명, 기획 및 마케팅: 2명</t>
    <phoneticPr fontId="2" type="noConversion"/>
  </si>
  <si>
    <t>담당자</t>
    <phoneticPr fontId="2" type="noConversion"/>
  </si>
  <si>
    <t>연락처</t>
    <phoneticPr fontId="2" type="noConversion"/>
  </si>
  <si>
    <t>이메일</t>
    <phoneticPr fontId="2" type="noConversion"/>
  </si>
  <si>
    <t>이메일</t>
    <phoneticPr fontId="2" type="noConversion"/>
  </si>
  <si>
    <t>기업명</t>
    <phoneticPr fontId="2" type="noConversion"/>
  </si>
  <si>
    <t>담당자</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</si>
</sst>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0_-;\-&quot;₩&quot;* #,##0_-;_-&quot;₩&quot;* &quot;-&quot;_-;_-@_-"/>
    <numFmt numFmtId="41" formatCode="_-* #,##0_-;\-* #,##0_-;_-* &quot;-&quot;_-;_-@_-"/>
    <numFmt numFmtId="43" formatCode="_-* #,##0.00_-;\-* #,##0.00_-;_-* &quot;-&quot;??_-;_-@_-"/>
    <numFmt numFmtId="176" formatCode="0.0%"/>
    <numFmt numFmtId="177" formatCode="#,##0.00_ "/>
    <numFmt numFmtId="178" formatCode="&quot;₩&quot;#,##0;&quot;₩&quot;&quot;₩&quot;&quot;₩&quot;&quot;₩&quot;\-#,##0"/>
    <numFmt numFmtId="179" formatCode="#,##0;[Red]&quot;-&quot;#,##0"/>
    <numFmt numFmtId="180" formatCode="&quot;₩&quot;#,##0;[Red]&quot;₩&quot;&quot;₩&quot;&quot;₩&quot;&quot;₩&quot;\-#,##0"/>
    <numFmt numFmtId="181" formatCode="_ * #,##0_ ;_ * &quot;₩&quot;\!\-#,##0_ ;_ * &quot;-&quot;_ ;_ @_ "/>
    <numFmt numFmtId="182" formatCode="_ &quot;₩&quot;* #,##0_ ;_ &quot;₩&quot;* &quot;₩&quot;&quot;₩&quot;&quot;₩&quot;&quot;₩&quot;&quot;₩&quot;\-#,##0_ ;_ &quot;₩&quot;* &quot;-&quot;_ ;_ @_ "/>
    <numFmt numFmtId="183" formatCode="_-* #,##0.00_-;&quot;₩&quot;&quot;₩&quot;\-* #,##0.00_-;_-* &quot;-&quot;??_-;_-@_-"/>
    <numFmt numFmtId="184" formatCode="_-&quot;₩&quot;* #,##0.00_-;&quot;₩&quot;&quot;₩&quot;\-&quot;₩&quot;* #,##0.00_-;_-&quot;₩&quot;* &quot;-&quot;??_-;_-@_-"/>
    <numFmt numFmtId="185" formatCode="&quot;₩&quot;#,##0.00;&quot;₩&quot;&quot;₩&quot;&quot;₩&quot;&quot;₩&quot;\-#,##0.00"/>
    <numFmt numFmtId="186" formatCode="_ * #,##0.00_ ;_ * \-#,##0.00_ ;_ * &quot;-&quot;??_ ;_ @_ "/>
    <numFmt numFmtId="187" formatCode="yy\.mm\.dd"/>
    <numFmt numFmtId="188" formatCode="&quot;$&quot;#,##0_);[Red]\(&quot;$&quot;#,##0\)"/>
    <numFmt numFmtId="189" formatCode="0.0000000"/>
    <numFmt numFmtId="190" formatCode="#,##0.00\ &quot;Pts&quot;;\-#,##0.00\ &quot;Pts&quot;"/>
    <numFmt numFmtId="191" formatCode="_-[$€-2]* #,##0.00_-;&quot;₩&quot;\!\-[$€-2]* #,##0.00_-;_-[$€-2]* &quot;-&quot;??_-"/>
    <numFmt numFmtId="192" formatCode="00.00"/>
    <numFmt numFmtId="193" formatCode="&quot;₩&quot;#,##0.00;[Red]&quot;₩&quot;&quot;₩&quot;&quot;₩&quot;&quot;₩&quot;&quot;₩&quot;&quot;₩&quot;&quot;₩&quot;&quot;₩&quot;\-#,##0.00"/>
    <numFmt numFmtId="194" formatCode="#,##0.0;[Red]&quot;-&quot;#,##0.0"/>
    <numFmt numFmtId="195" formatCode="#,##0\ \ \ \ \ "/>
    <numFmt numFmtId="196" formatCode="_-* #,##0_-;\-* #,##0_-;_-* &quot;-&quot;??_-;_-@_-"/>
    <numFmt numFmtId="197" formatCode="_(&quot;₩&quot;* #,##0_);_(&quot;₩&quot;* \(#,##0\);_(&quot;₩&quot;* &quot;-&quot;_);_(@_)"/>
  </numFmts>
  <fonts count="84">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sz val="11"/>
      <color theme="1"/>
      <name val="맑은 고딕"/>
      <family val="3"/>
      <charset val="129"/>
      <scheme val="minor"/>
    </font>
    <font>
      <sz val="9"/>
      <color theme="1"/>
      <name val="바탕체"/>
      <family val="1"/>
      <charset val="129"/>
    </font>
    <font>
      <b/>
      <sz val="10"/>
      <color theme="1"/>
      <name val="바탕체"/>
      <family val="1"/>
      <charset val="129"/>
    </font>
    <font>
      <b/>
      <sz val="9"/>
      <color indexed="81"/>
      <name val="Tahoma"/>
      <family val="2"/>
    </font>
    <font>
      <b/>
      <sz val="25"/>
      <color theme="1"/>
      <name val="맑은 고딕"/>
      <family val="3"/>
      <charset val="129"/>
    </font>
    <font>
      <b/>
      <sz val="12"/>
      <color theme="1"/>
      <name val="맑은 고딕"/>
      <family val="3"/>
      <charset val="129"/>
      <scheme val="minor"/>
    </font>
    <font>
      <sz val="10"/>
      <color theme="1"/>
      <name val="바탕체"/>
      <family val="1"/>
      <charset val="129"/>
    </font>
    <font>
      <b/>
      <sz val="9"/>
      <color indexed="81"/>
      <name val="돋움"/>
      <family val="3"/>
      <charset val="129"/>
    </font>
    <font>
      <sz val="11"/>
      <color indexed="8"/>
      <name val="맑은 고딕"/>
      <family val="3"/>
      <charset val="129"/>
    </font>
    <font>
      <sz val="11"/>
      <name val="돋움"/>
      <family val="3"/>
      <charset val="129"/>
    </font>
    <font>
      <sz val="10"/>
      <name val="Arial"/>
      <family val="2"/>
    </font>
    <font>
      <sz val="10"/>
      <name val="MS Sans Serif"/>
      <family val="2"/>
    </font>
    <font>
      <sz val="12"/>
      <name val="바탕체"/>
      <family val="1"/>
      <charset val="129"/>
    </font>
    <font>
      <sz val="10"/>
      <name val="Helv"/>
      <family val="2"/>
    </font>
    <font>
      <sz val="10"/>
      <name val="굴림체"/>
      <family val="3"/>
      <charset val="129"/>
    </font>
    <font>
      <sz val="12"/>
      <name val="Times New Roman"/>
      <family val="1"/>
    </font>
    <font>
      <b/>
      <sz val="1"/>
      <color indexed="8"/>
      <name val="Courier"/>
      <family val="3"/>
    </font>
    <font>
      <sz val="1"/>
      <color indexed="8"/>
      <name val="Courier"/>
      <family val="3"/>
    </font>
    <font>
      <u/>
      <sz val="10"/>
      <color indexed="14"/>
      <name val="MS Sans Serif"/>
      <family val="2"/>
    </font>
    <font>
      <sz val="14"/>
      <name val="뼻뮝"/>
      <family val="3"/>
      <charset val="129"/>
    </font>
    <font>
      <sz val="11"/>
      <name val="굴림체"/>
      <family val="3"/>
      <charset val="129"/>
    </font>
    <font>
      <sz val="11"/>
      <name val="뼻뮝"/>
      <family val="1"/>
      <charset val="129"/>
    </font>
    <font>
      <b/>
      <sz val="12"/>
      <color indexed="16"/>
      <name val="굴림체"/>
      <family val="3"/>
      <charset val="129"/>
    </font>
    <font>
      <sz val="10"/>
      <name val="명조"/>
      <family val="3"/>
      <charset val="129"/>
    </font>
    <font>
      <sz val="12"/>
      <name val="견고딕"/>
      <family val="1"/>
      <charset val="129"/>
    </font>
    <font>
      <b/>
      <sz val="16"/>
      <name val="돋움체"/>
      <family val="3"/>
      <charset val="129"/>
    </font>
    <font>
      <sz val="12"/>
      <name val="¹UAAA¼"/>
      <family val="3"/>
      <charset val="129"/>
    </font>
    <font>
      <sz val="8"/>
      <name val="¹UAAA¼"/>
      <family val="3"/>
      <charset val="129"/>
    </font>
    <font>
      <b/>
      <sz val="10"/>
      <name val="Helv"/>
      <family val="2"/>
    </font>
    <font>
      <u/>
      <sz val="10"/>
      <color indexed="12"/>
      <name val="Arial"/>
      <family val="2"/>
    </font>
    <font>
      <sz val="10"/>
      <color indexed="24"/>
      <name val="Arial"/>
      <family val="2"/>
    </font>
    <font>
      <sz val="10"/>
      <name val="MS Serif"/>
      <family val="1"/>
    </font>
    <font>
      <sz val="11"/>
      <name val="돋움체"/>
      <family val="3"/>
      <charset val="129"/>
    </font>
    <font>
      <sz val="10"/>
      <name val="Times New Roman"/>
      <family val="1"/>
    </font>
    <font>
      <sz val="10"/>
      <color indexed="16"/>
      <name val="MS Serif"/>
      <family val="1"/>
    </font>
    <font>
      <i/>
      <sz val="1"/>
      <color indexed="8"/>
      <name val="Courier"/>
      <family val="3"/>
    </font>
    <font>
      <sz val="8"/>
      <name val="Arial"/>
      <family val="2"/>
    </font>
    <font>
      <b/>
      <sz val="12"/>
      <name val="Helv"/>
      <family val="2"/>
    </font>
    <font>
      <b/>
      <sz val="12"/>
      <name val="Arial"/>
      <family val="2"/>
    </font>
    <font>
      <b/>
      <sz val="18"/>
      <color indexed="24"/>
      <name val="Arial"/>
      <family val="2"/>
    </font>
    <font>
      <b/>
      <sz val="12"/>
      <color indexed="24"/>
      <name val="Arial"/>
      <family val="2"/>
    </font>
    <font>
      <u/>
      <sz val="10"/>
      <color indexed="12"/>
      <name val="MS Sans Serif"/>
      <family val="2"/>
    </font>
    <font>
      <b/>
      <sz val="11"/>
      <name val="Helv"/>
      <family val="2"/>
    </font>
    <font>
      <sz val="7"/>
      <name val="Small Fonts"/>
      <family val="2"/>
    </font>
    <font>
      <sz val="8"/>
      <name val="Helv"/>
      <family val="2"/>
    </font>
    <font>
      <b/>
      <sz val="8"/>
      <color indexed="8"/>
      <name val="Helv"/>
      <family val="2"/>
    </font>
    <font>
      <b/>
      <u/>
      <sz val="13"/>
      <name val="굴림체"/>
      <family val="3"/>
      <charset val="129"/>
    </font>
    <font>
      <sz val="12"/>
      <name val="굴림체"/>
      <family val="3"/>
      <charset val="129"/>
    </font>
    <font>
      <u/>
      <sz val="10"/>
      <color indexed="36"/>
      <name val="Arial"/>
      <family val="2"/>
    </font>
    <font>
      <sz val="11"/>
      <color indexed="9"/>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u/>
      <sz val="11"/>
      <color indexed="12"/>
      <name val="돋움"/>
      <family val="3"/>
      <charset val="129"/>
    </font>
    <font>
      <sz val="10"/>
      <name val="돋움체"/>
      <family val="3"/>
      <charset val="129"/>
    </font>
    <font>
      <sz val="10"/>
      <name val="바탕체"/>
      <family val="1"/>
      <charset val="129"/>
    </font>
    <font>
      <sz val="9"/>
      <color rgb="FFFF0000"/>
      <name val="바탕체"/>
      <family val="1"/>
      <charset val="129"/>
    </font>
    <font>
      <b/>
      <sz val="10"/>
      <color rgb="FFFF0000"/>
      <name val="바탕체"/>
      <family val="1"/>
      <charset val="129"/>
    </font>
    <font>
      <sz val="10"/>
      <color rgb="FFFF0000"/>
      <name val="바탕체"/>
      <family val="1"/>
      <charset val="129"/>
    </font>
    <font>
      <b/>
      <sz val="10"/>
      <name val="바탕체"/>
      <family val="1"/>
      <charset val="129"/>
    </font>
    <font>
      <b/>
      <sz val="11"/>
      <color theme="1"/>
      <name val="맑은 고딕"/>
      <family val="3"/>
      <charset val="129"/>
      <scheme val="minor"/>
    </font>
    <font>
      <sz val="11"/>
      <name val="맑은 고딕"/>
      <family val="2"/>
      <charset val="129"/>
      <scheme val="minor"/>
    </font>
    <font>
      <b/>
      <sz val="14"/>
      <color theme="1"/>
      <name val="맑은 고딕"/>
      <family val="3"/>
      <charset val="129"/>
      <scheme val="minor"/>
    </font>
    <font>
      <b/>
      <sz val="10"/>
      <color theme="1"/>
      <name val="맑은 고딕"/>
      <family val="3"/>
      <charset val="129"/>
      <scheme val="minor"/>
    </font>
    <font>
      <sz val="10"/>
      <name val="맑은 고딕"/>
      <family val="3"/>
      <charset val="129"/>
    </font>
    <font>
      <sz val="10"/>
      <color theme="1"/>
      <name val="맑은 고딕"/>
      <family val="3"/>
      <charset val="129"/>
      <scheme val="minor"/>
    </font>
    <font>
      <sz val="10"/>
      <name val="맑은 고딕"/>
      <family val="3"/>
      <charset val="129"/>
      <scheme val="minor"/>
    </font>
    <font>
      <sz val="10"/>
      <color theme="1"/>
      <name val="맑은 고딕"/>
      <family val="3"/>
      <charset val="129"/>
    </font>
    <font>
      <sz val="10"/>
      <name val="맑은 고딕"/>
      <family val="2"/>
      <charset val="129"/>
      <scheme val="minor"/>
    </font>
  </fonts>
  <fills count="36">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4.9989318521683403E-2"/>
        <bgColor theme="0"/>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style="hair">
        <color indexed="64"/>
      </left>
      <right style="hair">
        <color indexed="64"/>
      </right>
      <top style="hair">
        <color indexed="64"/>
      </top>
      <bottom style="thin">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bottom/>
      <diagonal/>
    </border>
    <border>
      <left style="thin">
        <color rgb="FF000000"/>
      </left>
      <right style="thin">
        <color rgb="FF000000"/>
      </right>
      <top style="thin">
        <color rgb="FF000000"/>
      </top>
      <bottom style="thin">
        <color rgb="FF000000"/>
      </bottom>
      <diagonal/>
    </border>
  </borders>
  <cellStyleXfs count="732">
    <xf numFmtId="0" fontId="0" fillId="0" borderId="0">
      <alignment vertical="center"/>
    </xf>
    <xf numFmtId="41" fontId="1" fillId="0" borderId="0" applyFont="0" applyFill="0" applyBorder="0" applyAlignment="0" applyProtection="0">
      <alignment vertical="center"/>
    </xf>
    <xf numFmtId="0" fontId="3" fillId="0" borderId="0">
      <alignment vertical="center"/>
    </xf>
    <xf numFmtId="41" fontId="3"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lignment vertical="center"/>
    </xf>
    <xf numFmtId="0" fontId="14" fillId="0" borderId="6">
      <alignment horizontal="center"/>
    </xf>
    <xf numFmtId="0" fontId="15" fillId="0" borderId="0"/>
    <xf numFmtId="0" fontId="15" fillId="0" borderId="0"/>
    <xf numFmtId="0" fontId="13" fillId="0" borderId="0" applyFont="0" applyFill="0" applyBorder="0" applyAlignment="0" applyProtection="0"/>
    <xf numFmtId="0" fontId="13" fillId="0" borderId="0"/>
    <xf numFmtId="0" fontId="16" fillId="0" borderId="0"/>
    <xf numFmtId="0" fontId="13" fillId="0" borderId="0"/>
    <xf numFmtId="0" fontId="13" fillId="0" borderId="0"/>
    <xf numFmtId="0" fontId="13" fillId="0" borderId="0"/>
    <xf numFmtId="0" fontId="15" fillId="0" borderId="0"/>
    <xf numFmtId="0" fontId="13"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 fillId="0" borderId="0"/>
    <xf numFmtId="0" fontId="13" fillId="0" borderId="0"/>
    <xf numFmtId="0" fontId="13" fillId="0" borderId="0"/>
    <xf numFmtId="0" fontId="17" fillId="0" borderId="0" applyFont="0" applyFill="0" applyBorder="0" applyAlignment="0" applyProtection="0"/>
    <xf numFmtId="0" fontId="15"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3" fillId="0" borderId="0"/>
    <xf numFmtId="0" fontId="13" fillId="0" borderId="0"/>
    <xf numFmtId="0" fontId="13" fillId="0" borderId="0"/>
    <xf numFmtId="0" fontId="13" fillId="0" borderId="0"/>
    <xf numFmtId="0" fontId="17" fillId="0" borderId="0" applyFont="0" applyFill="0" applyBorder="0" applyAlignment="0" applyProtection="0"/>
    <xf numFmtId="0" fontId="14"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3" fillId="0" borderId="0"/>
    <xf numFmtId="0" fontId="13" fillId="0" borderId="0"/>
    <xf numFmtId="0" fontId="13" fillId="0" borderId="0"/>
    <xf numFmtId="0" fontId="17" fillId="0" borderId="0" applyFont="0" applyFill="0" applyBorder="0" applyAlignment="0" applyProtection="0"/>
    <xf numFmtId="0" fontId="17" fillId="0" borderId="0" applyFont="0" applyFill="0" applyBorder="0" applyAlignment="0" applyProtection="0"/>
    <xf numFmtId="0" fontId="13" fillId="0" borderId="0"/>
    <xf numFmtId="0" fontId="13" fillId="0" borderId="0"/>
    <xf numFmtId="0" fontId="13" fillId="0" borderId="0"/>
    <xf numFmtId="0" fontId="13" fillId="0" borderId="0"/>
    <xf numFmtId="0" fontId="15"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3" fillId="0" borderId="0"/>
    <xf numFmtId="0" fontId="17" fillId="0" borderId="0" applyFont="0" applyFill="0" applyBorder="0" applyAlignment="0" applyProtection="0"/>
    <xf numFmtId="0" fontId="13" fillId="0" borderId="0"/>
    <xf numFmtId="0" fontId="17" fillId="0" borderId="0" applyFont="0" applyFill="0" applyBorder="0" applyAlignment="0" applyProtection="0"/>
    <xf numFmtId="0" fontId="13" fillId="0" borderId="0"/>
    <xf numFmtId="0" fontId="13" fillId="0" borderId="0" applyFont="0" applyFill="0" applyBorder="0" applyAlignment="0" applyProtection="0"/>
    <xf numFmtId="0" fontId="13" fillId="0" borderId="0" applyFont="0" applyFill="0" applyBorder="0" applyAlignment="0" applyProtection="0"/>
    <xf numFmtId="0" fontId="18" fillId="0" borderId="0"/>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52" fillId="15"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2" fillId="13" borderId="0" applyNumberFormat="0" applyBorder="0" applyAlignment="0" applyProtection="0">
      <alignment vertical="center"/>
    </xf>
    <xf numFmtId="0" fontId="52" fillId="13" borderId="0" applyNumberFormat="0" applyBorder="0" applyAlignment="0" applyProtection="0">
      <alignment vertical="center"/>
    </xf>
    <xf numFmtId="0" fontId="52" fillId="13" borderId="0" applyNumberFormat="0" applyBorder="0" applyAlignment="0" applyProtection="0">
      <alignment vertical="center"/>
    </xf>
    <xf numFmtId="0" fontId="52" fillId="13" borderId="0" applyNumberFormat="0" applyBorder="0" applyAlignment="0" applyProtection="0">
      <alignment vertical="center"/>
    </xf>
    <xf numFmtId="0" fontId="52" fillId="13" borderId="0" applyNumberFormat="0" applyBorder="0" applyAlignment="0" applyProtection="0">
      <alignment vertical="center"/>
    </xf>
    <xf numFmtId="0" fontId="52" fillId="13" borderId="0" applyNumberFormat="0" applyBorder="0" applyAlignment="0" applyProtection="0">
      <alignment vertical="center"/>
    </xf>
    <xf numFmtId="0" fontId="52" fillId="13" borderId="0" applyNumberFormat="0" applyBorder="0" applyAlignment="0" applyProtection="0">
      <alignment vertical="center"/>
    </xf>
    <xf numFmtId="0" fontId="52" fillId="13"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2" fillId="22" borderId="0" applyNumberFormat="0" applyBorder="0" applyAlignment="0" applyProtection="0">
      <alignment vertical="center"/>
    </xf>
    <xf numFmtId="0" fontId="20" fillId="0" borderId="0">
      <protection locked="0"/>
    </xf>
    <xf numFmtId="0" fontId="29" fillId="0" borderId="0" applyFont="0" applyFill="0" applyBorder="0" applyAlignment="0" applyProtection="0"/>
    <xf numFmtId="0" fontId="29" fillId="0" borderId="0" applyFont="0" applyFill="0" applyBorder="0" applyAlignment="0" applyProtection="0"/>
    <xf numFmtId="0" fontId="14" fillId="0" borderId="0"/>
    <xf numFmtId="0" fontId="29" fillId="0" borderId="0" applyFont="0" applyFill="0" applyBorder="0" applyAlignment="0" applyProtection="0"/>
    <xf numFmtId="0" fontId="29" fillId="0" borderId="0" applyFont="0" applyFill="0" applyBorder="0" applyAlignment="0" applyProtection="0"/>
    <xf numFmtId="0" fontId="55" fillId="6" borderId="0" applyNumberFormat="0" applyBorder="0" applyAlignment="0" applyProtection="0">
      <alignment vertical="center"/>
    </xf>
    <xf numFmtId="0" fontId="30" fillId="0" borderId="0"/>
    <xf numFmtId="0" fontId="12" fillId="0" borderId="0" applyFill="0" applyBorder="0" applyAlignment="0"/>
    <xf numFmtId="0" fontId="54" fillId="23" borderId="7" applyNumberFormat="0" applyAlignment="0" applyProtection="0">
      <alignment vertical="center"/>
    </xf>
    <xf numFmtId="0" fontId="31" fillId="0" borderId="0"/>
    <xf numFmtId="0" fontId="58" fillId="24" borderId="8" applyNumberFormat="0" applyAlignment="0" applyProtection="0">
      <alignment vertical="center"/>
    </xf>
    <xf numFmtId="0" fontId="32" fillId="0" borderId="0" applyNumberFormat="0" applyFill="0" applyBorder="0" applyAlignment="0" applyProtection="0">
      <alignment vertical="top"/>
      <protection locked="0"/>
    </xf>
    <xf numFmtId="4" fontId="20" fillId="0" borderId="0">
      <protection locked="0"/>
    </xf>
    <xf numFmtId="38" fontId="13" fillId="0" borderId="0" applyFont="0" applyFill="0" applyBorder="0" applyAlignment="0" applyProtection="0"/>
    <xf numFmtId="0" fontId="15" fillId="0" borderId="0"/>
    <xf numFmtId="186" fontId="13" fillId="0" borderId="0" applyFont="0" applyFill="0" applyBorder="0" applyAlignment="0" applyProtection="0"/>
    <xf numFmtId="3" fontId="33" fillId="0" borderId="0" applyFont="0" applyFill="0" applyBorder="0" applyAlignment="0" applyProtection="0"/>
    <xf numFmtId="3" fontId="13" fillId="0" borderId="0" applyFont="0" applyFill="0" applyBorder="0" applyAlignment="0" applyProtection="0"/>
    <xf numFmtId="0" fontId="34" fillId="0" borderId="0" applyNumberFormat="0" applyAlignment="0">
      <alignment horizontal="left"/>
    </xf>
    <xf numFmtId="0" fontId="17" fillId="0" borderId="0" applyFont="0" applyFill="0" applyBorder="0" applyAlignment="0" applyProtection="0"/>
    <xf numFmtId="187" fontId="12" fillId="0" borderId="0">
      <protection locked="0"/>
    </xf>
    <xf numFmtId="188" fontId="13" fillId="0" borderId="0" applyFont="0" applyFill="0" applyBorder="0" applyAlignment="0" applyProtection="0"/>
    <xf numFmtId="189" fontId="35" fillId="0" borderId="0" applyFont="0" applyFill="0" applyBorder="0" applyAlignment="0" applyProtection="0"/>
    <xf numFmtId="190" fontId="12" fillId="0" borderId="0" applyFont="0" applyFill="0" applyBorder="0" applyAlignment="0" applyProtection="0"/>
    <xf numFmtId="195" fontId="69" fillId="0" borderId="0" applyFont="0" applyFill="0" applyBorder="0" applyAlignment="0" applyProtection="0"/>
    <xf numFmtId="0" fontId="36" fillId="0" borderId="0"/>
    <xf numFmtId="0" fontId="33" fillId="0" borderId="0" applyFont="0" applyFill="0" applyBorder="0" applyAlignment="0" applyProtection="0"/>
    <xf numFmtId="0" fontId="13" fillId="0" borderId="0" applyFont="0" applyFill="0" applyBorder="0" applyAlignment="0" applyProtection="0"/>
    <xf numFmtId="0" fontId="15" fillId="0" borderId="0"/>
    <xf numFmtId="0" fontId="37" fillId="0" borderId="0" applyNumberFormat="0" applyAlignment="0">
      <alignment horizontal="left"/>
    </xf>
    <xf numFmtId="191" fontId="23" fillId="0" borderId="0" applyFont="0" applyFill="0" applyBorder="0" applyAlignment="0" applyProtection="0"/>
    <xf numFmtId="0" fontId="57" fillId="0" borderId="0" applyNumberFormat="0" applyFill="0" applyBorder="0" applyAlignment="0" applyProtection="0">
      <alignment vertical="center"/>
    </xf>
    <xf numFmtId="0" fontId="20" fillId="0" borderId="0">
      <protection locked="0"/>
    </xf>
    <xf numFmtId="0" fontId="20" fillId="0" borderId="0">
      <protection locked="0"/>
    </xf>
    <xf numFmtId="0" fontId="38" fillId="0" borderId="0">
      <protection locked="0"/>
    </xf>
    <xf numFmtId="0" fontId="20" fillId="0" borderId="0">
      <protection locked="0"/>
    </xf>
    <xf numFmtId="0" fontId="20" fillId="0" borderId="0">
      <protection locked="0"/>
    </xf>
    <xf numFmtId="0" fontId="20" fillId="0" borderId="0">
      <protection locked="0"/>
    </xf>
    <xf numFmtId="0" fontId="38" fillId="0" borderId="0">
      <protection locked="0"/>
    </xf>
    <xf numFmtId="2" fontId="33" fillId="0" borderId="0" applyFont="0" applyFill="0" applyBorder="0" applyAlignment="0" applyProtection="0"/>
    <xf numFmtId="2" fontId="13" fillId="0" borderId="0" applyFont="0" applyFill="0" applyBorder="0" applyAlignment="0" applyProtection="0"/>
    <xf numFmtId="0" fontId="66" fillId="7" borderId="0" applyNumberFormat="0" applyBorder="0" applyAlignment="0" applyProtection="0">
      <alignment vertical="center"/>
    </xf>
    <xf numFmtId="38" fontId="39" fillId="25" borderId="0" applyNumberFormat="0" applyBorder="0" applyAlignment="0" applyProtection="0"/>
    <xf numFmtId="0" fontId="40" fillId="0" borderId="0">
      <alignment horizontal="left"/>
    </xf>
    <xf numFmtId="0" fontId="41" fillId="0" borderId="9" applyNumberFormat="0" applyAlignment="0" applyProtection="0">
      <alignment horizontal="left" vertical="center"/>
    </xf>
    <xf numFmtId="0" fontId="41" fillId="0" borderId="2">
      <alignment horizontal="left" vertical="center"/>
    </xf>
    <xf numFmtId="0" fontId="42" fillId="0" borderId="0" applyNumberFormat="0" applyFill="0" applyBorder="0" applyAlignment="0" applyProtection="0"/>
    <xf numFmtId="0" fontId="42" fillId="0" borderId="0" applyNumberFormat="0" applyFill="0" applyBorder="0" applyAlignment="0" applyProtection="0"/>
    <xf numFmtId="0" fontId="63" fillId="0" borderId="10" applyNumberFormat="0" applyFill="0" applyAlignment="0" applyProtection="0">
      <alignment vertical="center"/>
    </xf>
    <xf numFmtId="0" fontId="43" fillId="0" borderId="0" applyNumberFormat="0" applyFill="0" applyBorder="0" applyAlignment="0" applyProtection="0"/>
    <xf numFmtId="0" fontId="43" fillId="0" borderId="0" applyNumberFormat="0" applyFill="0" applyBorder="0" applyAlignment="0" applyProtection="0"/>
    <xf numFmtId="0" fontId="64" fillId="0" borderId="11" applyNumberFormat="0" applyFill="0" applyAlignment="0" applyProtection="0">
      <alignment vertical="center"/>
    </xf>
    <xf numFmtId="0" fontId="65" fillId="0" borderId="12" applyNumberFormat="0" applyFill="0" applyAlignment="0" applyProtection="0">
      <alignment vertical="center"/>
    </xf>
    <xf numFmtId="0" fontId="65" fillId="0" borderId="0" applyNumberFormat="0" applyFill="0" applyBorder="0" applyAlignment="0" applyProtection="0">
      <alignment vertical="center"/>
    </xf>
    <xf numFmtId="192" fontId="12" fillId="0" borderId="0">
      <protection locked="0"/>
    </xf>
    <xf numFmtId="192" fontId="12" fillId="0" borderId="0">
      <protection locked="0"/>
    </xf>
    <xf numFmtId="0" fontId="44" fillId="0" borderId="0" applyNumberFormat="0" applyFill="0" applyBorder="0" applyAlignment="0" applyProtection="0"/>
    <xf numFmtId="0" fontId="61" fillId="10" borderId="7" applyNumberFormat="0" applyAlignment="0" applyProtection="0">
      <alignment vertical="center"/>
    </xf>
    <xf numFmtId="10" fontId="39" fillId="25" borderId="1" applyNumberFormat="0" applyBorder="0" applyAlignment="0" applyProtection="0"/>
    <xf numFmtId="0" fontId="59" fillId="0" borderId="13" applyNumberFormat="0" applyFill="0" applyAlignment="0" applyProtection="0">
      <alignment vertical="center"/>
    </xf>
    <xf numFmtId="0" fontId="45" fillId="0" borderId="14"/>
    <xf numFmtId="0" fontId="56" fillId="26" borderId="0" applyNumberFormat="0" applyBorder="0" applyAlignment="0" applyProtection="0">
      <alignment vertical="center"/>
    </xf>
    <xf numFmtId="37" fontId="46" fillId="0" borderId="0"/>
    <xf numFmtId="193" fontId="12" fillId="0" borderId="0"/>
    <xf numFmtId="0" fontId="15" fillId="0" borderId="0"/>
    <xf numFmtId="0" fontId="13" fillId="0" borderId="0"/>
    <xf numFmtId="0" fontId="11" fillId="27" borderId="15" applyNumberFormat="0" applyFont="0" applyAlignment="0" applyProtection="0">
      <alignment vertical="center"/>
    </xf>
    <xf numFmtId="0" fontId="13" fillId="0" borderId="0" applyFont="0" applyFill="0" applyBorder="0" applyAlignment="0" applyProtection="0"/>
    <xf numFmtId="0" fontId="13" fillId="0" borderId="0" applyFont="0" applyFill="0" applyBorder="0" applyAlignment="0" applyProtection="0"/>
    <xf numFmtId="0" fontId="67" fillId="23" borderId="16" applyNumberFormat="0" applyAlignment="0" applyProtection="0">
      <alignment vertical="center"/>
    </xf>
    <xf numFmtId="194" fontId="15" fillId="0" borderId="0">
      <protection locked="0"/>
    </xf>
    <xf numFmtId="10" fontId="13" fillId="0" borderId="0" applyFont="0" applyFill="0" applyBorder="0" applyAlignment="0" applyProtection="0"/>
    <xf numFmtId="30" fontId="47" fillId="0" borderId="0" applyNumberFormat="0" applyFill="0" applyBorder="0" applyAlignment="0" applyProtection="0">
      <alignment horizontal="left"/>
    </xf>
    <xf numFmtId="0" fontId="45" fillId="0" borderId="0"/>
    <xf numFmtId="40" fontId="48" fillId="0" borderId="0" applyBorder="0">
      <alignment horizontal="right"/>
    </xf>
    <xf numFmtId="0" fontId="62" fillId="0" borderId="0" applyNumberFormat="0" applyFill="0" applyBorder="0" applyAlignment="0" applyProtection="0">
      <alignment vertical="center"/>
    </xf>
    <xf numFmtId="0" fontId="49" fillId="0" borderId="0" applyFill="0" applyBorder="0" applyProtection="0">
      <alignment horizontal="centerContinuous" vertical="center"/>
    </xf>
    <xf numFmtId="0" fontId="50" fillId="25" borderId="0" applyFill="0" applyBorder="0" applyProtection="0">
      <alignment horizontal="center" vertical="center"/>
    </xf>
    <xf numFmtId="0" fontId="33" fillId="0" borderId="17" applyNumberFormat="0" applyFont="0" applyFill="0" applyAlignment="0" applyProtection="0"/>
    <xf numFmtId="0" fontId="33" fillId="0" borderId="17" applyNumberFormat="0" applyFont="0" applyFill="0" applyAlignment="0" applyProtection="0"/>
    <xf numFmtId="0" fontId="60" fillId="0" borderId="18" applyNumberFormat="0" applyFill="0" applyAlignment="0" applyProtection="0">
      <alignment vertical="center"/>
    </xf>
    <xf numFmtId="0" fontId="53" fillId="0" borderId="0" applyNumberFormat="0" applyFill="0" applyBorder="0" applyAlignment="0" applyProtection="0">
      <alignment vertical="center"/>
    </xf>
    <xf numFmtId="0" fontId="51" fillId="0" borderId="0" applyNumberFormat="0" applyFill="0" applyBorder="0" applyAlignment="0" applyProtection="0">
      <alignment vertical="top"/>
      <protection locked="0"/>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23" borderId="7" applyNumberFormat="0" applyAlignment="0" applyProtection="0">
      <alignment vertical="center"/>
    </xf>
    <xf numFmtId="0" fontId="54" fillId="23" borderId="7" applyNumberFormat="0" applyAlignment="0" applyProtection="0">
      <alignment vertical="center"/>
    </xf>
    <xf numFmtId="0" fontId="54" fillId="23" borderId="7" applyNumberFormat="0" applyAlignment="0" applyProtection="0">
      <alignment vertical="center"/>
    </xf>
    <xf numFmtId="0" fontId="54" fillId="23" borderId="7" applyNumberFormat="0" applyAlignment="0" applyProtection="0">
      <alignment vertical="center"/>
    </xf>
    <xf numFmtId="0" fontId="54" fillId="23" borderId="7" applyNumberFormat="0" applyAlignment="0" applyProtection="0">
      <alignment vertical="center"/>
    </xf>
    <xf numFmtId="0" fontId="54" fillId="23" borderId="7" applyNumberFormat="0" applyAlignment="0" applyProtection="0">
      <alignment vertical="center"/>
    </xf>
    <xf numFmtId="0" fontId="54" fillId="23" borderId="7" applyNumberFormat="0" applyAlignment="0" applyProtection="0">
      <alignment vertical="center"/>
    </xf>
    <xf numFmtId="0" fontId="54" fillId="23" borderId="7" applyNumberFormat="0" applyAlignment="0" applyProtection="0">
      <alignment vertical="center"/>
    </xf>
    <xf numFmtId="0" fontId="54" fillId="23" borderId="7" applyNumberFormat="0" applyAlignment="0" applyProtection="0">
      <alignment vertical="center"/>
    </xf>
    <xf numFmtId="178" fontId="15" fillId="0" borderId="0">
      <protection locked="0"/>
    </xf>
    <xf numFmtId="0" fontId="19" fillId="0" borderId="0">
      <protection locked="0"/>
    </xf>
    <xf numFmtId="0" fontId="19" fillId="0" borderId="0">
      <protection locked="0"/>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20" fillId="0" borderId="0">
      <protection locked="0"/>
    </xf>
    <xf numFmtId="3" fontId="14" fillId="0" borderId="19">
      <alignment horizontal="center"/>
    </xf>
    <xf numFmtId="0" fontId="20" fillId="0" borderId="0">
      <protection locked="0"/>
    </xf>
    <xf numFmtId="0" fontId="21" fillId="0" borderId="0" applyNumberFormat="0" applyFill="0" applyBorder="0" applyAlignment="0" applyProtection="0"/>
    <xf numFmtId="40" fontId="22" fillId="0" borderId="0" applyFont="0" applyFill="0" applyBorder="0" applyAlignment="0" applyProtection="0"/>
    <xf numFmtId="38" fontId="22" fillId="0" borderId="0" applyFont="0" applyFill="0" applyBorder="0" applyAlignment="0" applyProtection="0"/>
    <xf numFmtId="0" fontId="12" fillId="27" borderId="15" applyNumberFormat="0" applyFont="0" applyAlignment="0" applyProtection="0">
      <alignment vertical="center"/>
    </xf>
    <xf numFmtId="0" fontId="11" fillId="27" borderId="15" applyNumberFormat="0" applyFont="0" applyAlignment="0" applyProtection="0">
      <alignment vertical="center"/>
    </xf>
    <xf numFmtId="0" fontId="12" fillId="27" borderId="15" applyNumberFormat="0" applyFont="0" applyAlignment="0" applyProtection="0">
      <alignment vertical="center"/>
    </xf>
    <xf numFmtId="0" fontId="12" fillId="27" borderId="15" applyNumberFormat="0" applyFont="0" applyAlignment="0" applyProtection="0">
      <alignment vertical="center"/>
    </xf>
    <xf numFmtId="0" fontId="12" fillId="27" borderId="15" applyNumberFormat="0" applyFont="0" applyAlignment="0" applyProtection="0">
      <alignment vertical="center"/>
    </xf>
    <xf numFmtId="0" fontId="12" fillId="27" borderId="15" applyNumberFormat="0" applyFont="0" applyAlignment="0" applyProtection="0">
      <alignment vertical="center"/>
    </xf>
    <xf numFmtId="0" fontId="12" fillId="27" borderId="15" applyNumberFormat="0" applyFont="0" applyAlignment="0" applyProtection="0">
      <alignment vertical="center"/>
    </xf>
    <xf numFmtId="0" fontId="12" fillId="27" borderId="15" applyNumberFormat="0" applyFont="0" applyAlignment="0" applyProtection="0">
      <alignment vertical="center"/>
    </xf>
    <xf numFmtId="0" fontId="12" fillId="27" borderId="15" applyNumberFormat="0" applyFont="0" applyAlignment="0" applyProtection="0">
      <alignment vertical="center"/>
    </xf>
    <xf numFmtId="0" fontId="12" fillId="27" borderId="15" applyNumberFormat="0" applyFont="0" applyAlignment="0" applyProtection="0">
      <alignment vertical="center"/>
    </xf>
    <xf numFmtId="0" fontId="22" fillId="0" borderId="0" applyFont="0" applyFill="0" applyBorder="0" applyAlignment="0" applyProtection="0"/>
    <xf numFmtId="0" fontId="22" fillId="0" borderId="0" applyFont="0" applyFill="0" applyBorder="0" applyAlignment="0" applyProtection="0"/>
    <xf numFmtId="9" fontId="23" fillId="25" borderId="0" applyFill="0" applyBorder="0" applyProtection="0">
      <alignment horizontal="right"/>
    </xf>
    <xf numFmtId="10" fontId="23" fillId="0" borderId="0" applyFill="0" applyBorder="0" applyProtection="0">
      <alignment horizontal="right"/>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24" fillId="0" borderId="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24" borderId="8" applyNumberFormat="0" applyAlignment="0" applyProtection="0">
      <alignment vertical="center"/>
    </xf>
    <xf numFmtId="0" fontId="58" fillId="24" borderId="8" applyNumberFormat="0" applyAlignment="0" applyProtection="0">
      <alignment vertical="center"/>
    </xf>
    <xf numFmtId="0" fontId="58" fillId="24" borderId="8" applyNumberFormat="0" applyAlignment="0" applyProtection="0">
      <alignment vertical="center"/>
    </xf>
    <xf numFmtId="0" fontId="58" fillId="24" borderId="8" applyNumberFormat="0" applyAlignment="0" applyProtection="0">
      <alignment vertical="center"/>
    </xf>
    <xf numFmtId="0" fontId="58" fillId="24" borderId="8" applyNumberFormat="0" applyAlignment="0" applyProtection="0">
      <alignment vertical="center"/>
    </xf>
    <xf numFmtId="0" fontId="58" fillId="24" borderId="8" applyNumberFormat="0" applyAlignment="0" applyProtection="0">
      <alignment vertical="center"/>
    </xf>
    <xf numFmtId="0" fontId="58" fillId="24" borderId="8" applyNumberFormat="0" applyAlignment="0" applyProtection="0">
      <alignment vertical="center"/>
    </xf>
    <xf numFmtId="0" fontId="58" fillId="24" borderId="8" applyNumberFormat="0" applyAlignment="0" applyProtection="0">
      <alignment vertical="center"/>
    </xf>
    <xf numFmtId="0" fontId="58" fillId="24" borderId="8" applyNumberFormat="0" applyAlignment="0" applyProtection="0">
      <alignment vertical="center"/>
    </xf>
    <xf numFmtId="179" fontId="25" fillId="0" borderId="0">
      <alignment vertical="center"/>
    </xf>
    <xf numFmtId="41" fontId="11" fillId="0" borderId="0" applyFont="0" applyFill="0" applyBorder="0" applyAlignment="0" applyProtection="0">
      <alignment vertical="center"/>
    </xf>
    <xf numFmtId="41" fontId="12" fillId="0" borderId="0" applyFont="0" applyFill="0" applyBorder="0" applyAlignment="0" applyProtection="0"/>
    <xf numFmtId="41" fontId="11"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0" fontId="17" fillId="0" borderId="0" applyFont="0" applyFill="0" applyBorder="0" applyAlignment="0" applyProtection="0"/>
    <xf numFmtId="0" fontId="26" fillId="0" borderId="20"/>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27" fillId="0" borderId="0">
      <alignment horizontal="center" vertical="center"/>
    </xf>
    <xf numFmtId="0" fontId="61" fillId="10" borderId="7" applyNumberFormat="0" applyAlignment="0" applyProtection="0">
      <alignment vertical="center"/>
    </xf>
    <xf numFmtId="0" fontId="61" fillId="10" borderId="7" applyNumberFormat="0" applyAlignment="0" applyProtection="0">
      <alignment vertical="center"/>
    </xf>
    <xf numFmtId="0" fontId="61" fillId="10" borderId="7" applyNumberFormat="0" applyAlignment="0" applyProtection="0">
      <alignment vertical="center"/>
    </xf>
    <xf numFmtId="0" fontId="61" fillId="10" borderId="7" applyNumberFormat="0" applyAlignment="0" applyProtection="0">
      <alignment vertical="center"/>
    </xf>
    <xf numFmtId="0" fontId="61" fillId="10" borderId="7" applyNumberFormat="0" applyAlignment="0" applyProtection="0">
      <alignment vertical="center"/>
    </xf>
    <xf numFmtId="0" fontId="61" fillId="10" borderId="7" applyNumberFormat="0" applyAlignment="0" applyProtection="0">
      <alignment vertical="center"/>
    </xf>
    <xf numFmtId="0" fontId="61" fillId="10" borderId="7" applyNumberFormat="0" applyAlignment="0" applyProtection="0">
      <alignment vertical="center"/>
    </xf>
    <xf numFmtId="0" fontId="61" fillId="10" borderId="7" applyNumberFormat="0" applyAlignment="0" applyProtection="0">
      <alignment vertical="center"/>
    </xf>
    <xf numFmtId="0" fontId="61" fillId="10" borderId="7" applyNumberFormat="0" applyAlignment="0" applyProtection="0">
      <alignment vertical="center"/>
    </xf>
    <xf numFmtId="4" fontId="20" fillId="0" borderId="0">
      <protection locked="0"/>
    </xf>
    <xf numFmtId="180" fontId="15" fillId="0" borderId="0">
      <protection locked="0"/>
    </xf>
    <xf numFmtId="0" fontId="63" fillId="0" borderId="10" applyNumberFormat="0" applyFill="0" applyAlignment="0" applyProtection="0">
      <alignment vertical="center"/>
    </xf>
    <xf numFmtId="0" fontId="63" fillId="0" borderId="10" applyNumberFormat="0" applyFill="0" applyAlignment="0" applyProtection="0">
      <alignment vertical="center"/>
    </xf>
    <xf numFmtId="0" fontId="63" fillId="0" borderId="10" applyNumberFormat="0" applyFill="0" applyAlignment="0" applyProtection="0">
      <alignment vertical="center"/>
    </xf>
    <xf numFmtId="0" fontId="63" fillId="0" borderId="10" applyNumberFormat="0" applyFill="0" applyAlignment="0" applyProtection="0">
      <alignment vertical="center"/>
    </xf>
    <xf numFmtId="0" fontId="63" fillId="0" borderId="10" applyNumberFormat="0" applyFill="0" applyAlignment="0" applyProtection="0">
      <alignment vertical="center"/>
    </xf>
    <xf numFmtId="0" fontId="63" fillId="0" borderId="10" applyNumberFormat="0" applyFill="0" applyAlignment="0" applyProtection="0">
      <alignment vertical="center"/>
    </xf>
    <xf numFmtId="0" fontId="63" fillId="0" borderId="10" applyNumberFormat="0" applyFill="0" applyAlignment="0" applyProtection="0">
      <alignment vertical="center"/>
    </xf>
    <xf numFmtId="0" fontId="63" fillId="0" borderId="10" applyNumberFormat="0" applyFill="0" applyAlignment="0" applyProtection="0">
      <alignment vertical="center"/>
    </xf>
    <xf numFmtId="0" fontId="63" fillId="0" borderId="10"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4" fillId="0" borderId="11" applyNumberFormat="0" applyFill="0" applyAlignment="0" applyProtection="0">
      <alignment vertical="center"/>
    </xf>
    <xf numFmtId="0" fontId="64" fillId="0" borderId="11" applyNumberFormat="0" applyFill="0" applyAlignment="0" applyProtection="0">
      <alignment vertical="center"/>
    </xf>
    <xf numFmtId="0" fontId="64" fillId="0" borderId="11" applyNumberFormat="0" applyFill="0" applyAlignment="0" applyProtection="0">
      <alignment vertical="center"/>
    </xf>
    <xf numFmtId="0" fontId="64" fillId="0" borderId="11" applyNumberFormat="0" applyFill="0" applyAlignment="0" applyProtection="0">
      <alignment vertical="center"/>
    </xf>
    <xf numFmtId="0" fontId="64" fillId="0" borderId="11" applyNumberFormat="0" applyFill="0" applyAlignment="0" applyProtection="0">
      <alignment vertical="center"/>
    </xf>
    <xf numFmtId="0" fontId="64" fillId="0" borderId="11" applyNumberFormat="0" applyFill="0" applyAlignment="0" applyProtection="0">
      <alignment vertical="center"/>
    </xf>
    <xf numFmtId="0" fontId="64" fillId="0" borderId="11" applyNumberFormat="0" applyFill="0" applyAlignment="0" applyProtection="0">
      <alignment vertical="center"/>
    </xf>
    <xf numFmtId="0" fontId="64" fillId="0" borderId="11" applyNumberFormat="0" applyFill="0" applyAlignment="0" applyProtection="0">
      <alignment vertical="center"/>
    </xf>
    <xf numFmtId="0" fontId="64" fillId="0" borderId="11"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5" fillId="0" borderId="12" applyNumberFormat="0" applyFill="0" applyAlignment="0" applyProtection="0">
      <alignment vertical="center"/>
    </xf>
    <xf numFmtId="0" fontId="65" fillId="0" borderId="12" applyNumberFormat="0" applyFill="0" applyAlignment="0" applyProtection="0">
      <alignment vertical="center"/>
    </xf>
    <xf numFmtId="0" fontId="65" fillId="0" borderId="12" applyNumberFormat="0" applyFill="0" applyAlignment="0" applyProtection="0">
      <alignment vertical="center"/>
    </xf>
    <xf numFmtId="0" fontId="65" fillId="0" borderId="12" applyNumberFormat="0" applyFill="0" applyAlignment="0" applyProtection="0">
      <alignment vertical="center"/>
    </xf>
    <xf numFmtId="0" fontId="65" fillId="0" borderId="12" applyNumberFormat="0" applyFill="0" applyAlignment="0" applyProtection="0">
      <alignment vertical="center"/>
    </xf>
    <xf numFmtId="0" fontId="65" fillId="0" borderId="12" applyNumberFormat="0" applyFill="0" applyAlignment="0" applyProtection="0">
      <alignment vertical="center"/>
    </xf>
    <xf numFmtId="0" fontId="65" fillId="0" borderId="12" applyNumberFormat="0" applyFill="0" applyAlignment="0" applyProtection="0">
      <alignment vertical="center"/>
    </xf>
    <xf numFmtId="0" fontId="65" fillId="0" borderId="12" applyNumberFormat="0" applyFill="0" applyAlignment="0" applyProtection="0">
      <alignment vertical="center"/>
    </xf>
    <xf numFmtId="0" fontId="65" fillId="0" borderId="12"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5" fillId="0" borderId="1">
      <alignment horizontal="distributed" vertical="center"/>
    </xf>
    <xf numFmtId="0" fontId="15" fillId="0" borderId="4">
      <alignment horizontal="distributed" vertical="top"/>
    </xf>
    <xf numFmtId="0" fontId="15" fillId="0" borderId="3">
      <alignment horizontal="distributed"/>
    </xf>
    <xf numFmtId="181" fontId="28" fillId="0" borderId="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15" fillId="0" borderId="0"/>
    <xf numFmtId="0" fontId="67" fillId="23" borderId="16" applyNumberFormat="0" applyAlignment="0" applyProtection="0">
      <alignment vertical="center"/>
    </xf>
    <xf numFmtId="0" fontId="67" fillId="23" borderId="16" applyNumberFormat="0" applyAlignment="0" applyProtection="0">
      <alignment vertical="center"/>
    </xf>
    <xf numFmtId="0" fontId="67" fillId="23" borderId="16" applyNumberFormat="0" applyAlignment="0" applyProtection="0">
      <alignment vertical="center"/>
    </xf>
    <xf numFmtId="0" fontId="67" fillId="23" borderId="16" applyNumberFormat="0" applyAlignment="0" applyProtection="0">
      <alignment vertical="center"/>
    </xf>
    <xf numFmtId="0" fontId="67" fillId="23" borderId="16" applyNumberFormat="0" applyAlignment="0" applyProtection="0">
      <alignment vertical="center"/>
    </xf>
    <xf numFmtId="0" fontId="67" fillId="23" borderId="16" applyNumberFormat="0" applyAlignment="0" applyProtection="0">
      <alignment vertical="center"/>
    </xf>
    <xf numFmtId="0" fontId="67" fillId="23" borderId="16" applyNumberFormat="0" applyAlignment="0" applyProtection="0">
      <alignment vertical="center"/>
    </xf>
    <xf numFmtId="0" fontId="67" fillId="23" borderId="16" applyNumberFormat="0" applyAlignment="0" applyProtection="0">
      <alignment vertical="center"/>
    </xf>
    <xf numFmtId="0" fontId="67" fillId="23" borderId="16" applyNumberFormat="0" applyAlignment="0" applyProtection="0">
      <alignment vertical="center"/>
    </xf>
    <xf numFmtId="182" fontId="13" fillId="0" borderId="0" applyFont="0" applyFill="0" applyBorder="0" applyAlignment="0" applyProtection="0"/>
    <xf numFmtId="177" fontId="23" fillId="25" borderId="0" applyFill="0" applyBorder="0" applyProtection="0">
      <alignment horizontal="right"/>
    </xf>
    <xf numFmtId="0" fontId="15"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alignment vertical="center"/>
    </xf>
    <xf numFmtId="183" fontId="15" fillId="0" borderId="0">
      <protection locked="0"/>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8" fillId="0" borderId="0" applyNumberFormat="0" applyFill="0" applyBorder="0" applyAlignment="0" applyProtection="0">
      <alignment vertical="top"/>
      <protection locked="0"/>
    </xf>
    <xf numFmtId="0" fontId="20" fillId="0" borderId="17">
      <protection locked="0"/>
    </xf>
    <xf numFmtId="184" fontId="15" fillId="0" borderId="0">
      <protection locked="0"/>
    </xf>
    <xf numFmtId="185" fontId="15" fillId="0" borderId="0">
      <protection locked="0"/>
    </xf>
    <xf numFmtId="41" fontId="12" fillId="0" borderId="0" applyFont="0" applyFill="0" applyBorder="0" applyAlignment="0" applyProtection="0"/>
    <xf numFmtId="41" fontId="11"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2" fontId="12" fillId="0" borderId="0" applyFont="0" applyFill="0" applyBorder="0" applyAlignment="0" applyProtection="0">
      <alignment vertical="center"/>
    </xf>
    <xf numFmtId="42" fontId="12" fillId="0" borderId="0" applyFont="0" applyFill="0" applyBorder="0" applyAlignment="0" applyProtection="0"/>
    <xf numFmtId="41" fontId="1" fillId="0" borderId="0" applyFont="0" applyFill="0" applyBorder="0" applyAlignment="0" applyProtection="0">
      <alignment vertical="center"/>
    </xf>
    <xf numFmtId="41" fontId="3" fillId="0" borderId="0" applyFont="0" applyFill="0" applyBorder="0" applyAlignment="0" applyProtection="0">
      <alignment vertical="center"/>
    </xf>
    <xf numFmtId="41" fontId="1" fillId="0" borderId="0" applyFont="0" applyFill="0" applyBorder="0" applyAlignment="0" applyProtection="0">
      <alignment vertical="center"/>
    </xf>
    <xf numFmtId="41" fontId="11" fillId="0" borderId="0" applyFont="0" applyFill="0" applyBorder="0" applyAlignment="0" applyProtection="0">
      <alignment vertical="center"/>
    </xf>
    <xf numFmtId="41" fontId="12" fillId="0" borderId="0" applyFont="0" applyFill="0" applyBorder="0" applyAlignment="0" applyProtection="0"/>
    <xf numFmtId="41" fontId="11"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alignment vertical="center"/>
    </xf>
    <xf numFmtId="41" fontId="12" fillId="0" borderId="0" applyFont="0" applyFill="0" applyBorder="0" applyAlignment="0" applyProtection="0"/>
    <xf numFmtId="41" fontId="11"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2" fontId="12" fillId="0" borderId="0" applyFont="0" applyFill="0" applyBorder="0" applyAlignment="0" applyProtection="0">
      <alignment vertical="center"/>
    </xf>
    <xf numFmtId="42" fontId="12" fillId="0" borderId="0" applyFont="0" applyFill="0" applyBorder="0" applyAlignment="0" applyProtection="0"/>
    <xf numFmtId="197" fontId="1" fillId="0" borderId="0" applyFont="0" applyFill="0" applyBorder="0" applyAlignment="0" applyProtection="0">
      <alignment vertical="center"/>
    </xf>
    <xf numFmtId="41" fontId="12" fillId="0" borderId="0" applyFont="0" applyFill="0" applyBorder="0" applyAlignment="0" applyProtection="0"/>
    <xf numFmtId="0" fontId="16" fillId="0" borderId="0"/>
    <xf numFmtId="41" fontId="12" fillId="0" borderId="0" applyFont="0" applyFill="0" applyBorder="0" applyAlignment="0" applyProtection="0"/>
    <xf numFmtId="41" fontId="1" fillId="0" borderId="0" applyFont="0" applyFill="0" applyBorder="0" applyAlignment="0" applyProtection="0">
      <alignment vertical="center"/>
    </xf>
    <xf numFmtId="41" fontId="3" fillId="0" borderId="0" applyFont="0" applyFill="0" applyBorder="0" applyAlignment="0" applyProtection="0">
      <alignment vertical="center"/>
    </xf>
    <xf numFmtId="41" fontId="1" fillId="0" borderId="0" applyFont="0" applyFill="0" applyBorder="0" applyAlignment="0" applyProtection="0">
      <alignment vertical="center"/>
    </xf>
    <xf numFmtId="41" fontId="11" fillId="0" borderId="0" applyFont="0" applyFill="0" applyBorder="0" applyAlignment="0" applyProtection="0">
      <alignment vertical="center"/>
    </xf>
    <xf numFmtId="41" fontId="12" fillId="0" borderId="0" applyFont="0" applyFill="0" applyBorder="0" applyAlignment="0" applyProtection="0"/>
    <xf numFmtId="41" fontId="11"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alignment vertical="center"/>
    </xf>
    <xf numFmtId="41" fontId="12" fillId="0" borderId="0" applyFont="0" applyFill="0" applyBorder="0" applyAlignment="0" applyProtection="0"/>
    <xf numFmtId="41" fontId="11"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2" fontId="12" fillId="0" borderId="0" applyFont="0" applyFill="0" applyBorder="0" applyAlignment="0" applyProtection="0">
      <alignment vertical="center"/>
    </xf>
    <xf numFmtId="42" fontId="12" fillId="0" borderId="0" applyFont="0" applyFill="0" applyBorder="0" applyAlignment="0" applyProtection="0"/>
    <xf numFmtId="41" fontId="1" fillId="0" borderId="0" applyFont="0" applyFill="0" applyBorder="0" applyAlignment="0" applyProtection="0">
      <alignment vertical="center"/>
    </xf>
    <xf numFmtId="41" fontId="3" fillId="0" borderId="0" applyFont="0" applyFill="0" applyBorder="0" applyAlignment="0" applyProtection="0">
      <alignment vertical="center"/>
    </xf>
    <xf numFmtId="41" fontId="1" fillId="0" borderId="0" applyFont="0" applyFill="0" applyBorder="0" applyAlignment="0" applyProtection="0">
      <alignment vertical="center"/>
    </xf>
    <xf numFmtId="41" fontId="11" fillId="0" borderId="0" applyFont="0" applyFill="0" applyBorder="0" applyAlignment="0" applyProtection="0">
      <alignment vertical="center"/>
    </xf>
    <xf numFmtId="41" fontId="12" fillId="0" borderId="0" applyFont="0" applyFill="0" applyBorder="0" applyAlignment="0" applyProtection="0"/>
    <xf numFmtId="41" fontId="11"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alignment vertical="center"/>
    </xf>
    <xf numFmtId="41" fontId="12" fillId="0" borderId="0" applyFont="0" applyFill="0" applyBorder="0" applyAlignment="0" applyProtection="0"/>
    <xf numFmtId="41" fontId="11"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2" fontId="12" fillId="0" borderId="0" applyFont="0" applyFill="0" applyBorder="0" applyAlignment="0" applyProtection="0">
      <alignment vertical="center"/>
    </xf>
    <xf numFmtId="42" fontId="12" fillId="0" borderId="0" applyFont="0" applyFill="0" applyBorder="0" applyAlignment="0" applyProtection="0"/>
    <xf numFmtId="42" fontId="1" fillId="0" borderId="0" applyFont="0" applyFill="0" applyBorder="0" applyAlignment="0" applyProtection="0">
      <alignment vertical="center"/>
    </xf>
    <xf numFmtId="41" fontId="12" fillId="0" borderId="0" applyFont="0" applyFill="0" applyBorder="0" applyAlignment="0" applyProtection="0"/>
    <xf numFmtId="41" fontId="12" fillId="0" borderId="0" applyFont="0" applyFill="0" applyBorder="0" applyAlignment="0" applyProtection="0"/>
  </cellStyleXfs>
  <cellXfs count="202">
    <xf numFmtId="0" fontId="0" fillId="0" borderId="0" xfId="0">
      <alignment vertical="center"/>
    </xf>
    <xf numFmtId="0" fontId="8" fillId="0" borderId="0" xfId="0" applyFont="1">
      <alignment vertical="center"/>
    </xf>
    <xf numFmtId="0" fontId="4" fillId="0" borderId="0" xfId="0" applyFont="1" applyAlignment="1">
      <alignment horizontal="left" vertical="center" indent="1"/>
    </xf>
    <xf numFmtId="41" fontId="9" fillId="0" borderId="1" xfId="1" applyFont="1" applyBorder="1" applyAlignment="1">
      <alignment horizontal="right" vertical="center"/>
    </xf>
    <xf numFmtId="41" fontId="9" fillId="0" borderId="1" xfId="1" applyFont="1" applyBorder="1" applyAlignment="1">
      <alignment horizontal="center" vertical="center"/>
    </xf>
    <xf numFmtId="41" fontId="5" fillId="2" borderId="1" xfId="1" applyFont="1" applyFill="1" applyBorder="1" applyAlignment="1">
      <alignment horizontal="right" vertical="center"/>
    </xf>
    <xf numFmtId="41" fontId="9" fillId="0" borderId="1" xfId="1" applyFont="1" applyFill="1" applyBorder="1" applyAlignment="1">
      <alignment horizontal="right" vertical="center"/>
    </xf>
    <xf numFmtId="0" fontId="4" fillId="0" borderId="0" xfId="0" applyFont="1" applyAlignment="1">
      <alignment horizontal="center" vertical="center"/>
    </xf>
    <xf numFmtId="0" fontId="5" fillId="2" borderId="1" xfId="0" applyFont="1" applyFill="1" applyBorder="1" applyAlignment="1">
      <alignment horizontal="left" vertical="center" indent="1"/>
    </xf>
    <xf numFmtId="41" fontId="5" fillId="4" borderId="1" xfId="0" applyNumberFormat="1" applyFont="1" applyFill="1" applyBorder="1" applyAlignment="1">
      <alignment horizontal="center" vertical="center"/>
    </xf>
    <xf numFmtId="176" fontId="5" fillId="0" borderId="1" xfId="6" applyNumberFormat="1" applyFont="1" applyFill="1" applyBorder="1" applyAlignment="1">
      <alignment horizontal="center" vertical="center"/>
    </xf>
    <xf numFmtId="0" fontId="9" fillId="0" borderId="1" xfId="0" applyFont="1" applyBorder="1" applyAlignment="1">
      <alignment horizontal="left" vertical="center" wrapText="1" indent="1"/>
    </xf>
    <xf numFmtId="0" fontId="9" fillId="0" borderId="1" xfId="0" applyFont="1" applyBorder="1" applyAlignment="1">
      <alignment horizontal="left" vertical="center" indent="1"/>
    </xf>
    <xf numFmtId="0" fontId="4" fillId="0" borderId="0" xfId="0" applyFont="1" applyAlignment="1">
      <alignment horizontal="right" vertical="center"/>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41" fontId="5" fillId="4" borderId="24" xfId="0" applyNumberFormat="1" applyFont="1" applyFill="1" applyBorder="1" applyAlignment="1">
      <alignment horizontal="center" vertical="center"/>
    </xf>
    <xf numFmtId="41" fontId="5" fillId="4" borderId="25" xfId="0" applyNumberFormat="1" applyFont="1" applyFill="1" applyBorder="1" applyAlignment="1">
      <alignment horizontal="center" vertical="center"/>
    </xf>
    <xf numFmtId="41" fontId="9" fillId="0" borderId="24" xfId="0" applyNumberFormat="1" applyFont="1" applyBorder="1" applyAlignment="1">
      <alignment horizontal="center" vertical="center"/>
    </xf>
    <xf numFmtId="0" fontId="9" fillId="0" borderId="24" xfId="0" applyFont="1" applyBorder="1" applyAlignment="1">
      <alignment horizontal="center" vertical="center"/>
    </xf>
    <xf numFmtId="41" fontId="5" fillId="2" borderId="24" xfId="1" applyFont="1" applyFill="1" applyBorder="1" applyAlignment="1">
      <alignment horizontal="right" vertical="center"/>
    </xf>
    <xf numFmtId="41" fontId="5" fillId="2" borderId="25" xfId="1" applyFont="1" applyFill="1" applyBorder="1" applyAlignment="1">
      <alignment horizontal="right" vertical="center"/>
    </xf>
    <xf numFmtId="41" fontId="9" fillId="0" borderId="24" xfId="0" applyNumberFormat="1" applyFont="1" applyBorder="1" applyAlignment="1">
      <alignment horizontal="left" vertical="center" indent="1"/>
    </xf>
    <xf numFmtId="41" fontId="9" fillId="0" borderId="25" xfId="0" applyNumberFormat="1" applyFont="1" applyBorder="1" applyAlignment="1">
      <alignment horizontal="center" vertical="center"/>
    </xf>
    <xf numFmtId="41" fontId="5" fillId="3" borderId="6" xfId="1" applyFont="1" applyFill="1" applyBorder="1" applyAlignment="1">
      <alignment horizontal="right" vertical="center"/>
    </xf>
    <xf numFmtId="0" fontId="5" fillId="3" borderId="26" xfId="0" applyFont="1" applyFill="1" applyBorder="1" applyAlignment="1">
      <alignment horizontal="left" vertical="center" indent="1"/>
    </xf>
    <xf numFmtId="196" fontId="5" fillId="4" borderId="24" xfId="0" applyNumberFormat="1" applyFont="1" applyFill="1" applyBorder="1" applyAlignment="1">
      <alignment horizontal="center" vertical="center"/>
    </xf>
    <xf numFmtId="196" fontId="5" fillId="4" borderId="25" xfId="0" applyNumberFormat="1" applyFont="1" applyFill="1" applyBorder="1" applyAlignment="1">
      <alignment horizontal="center" vertical="center"/>
    </xf>
    <xf numFmtId="41" fontId="4" fillId="0" borderId="0" xfId="0" applyNumberFormat="1" applyFont="1">
      <alignment vertical="center"/>
    </xf>
    <xf numFmtId="0" fontId="70" fillId="28" borderId="1" xfId="0" applyFont="1" applyFill="1" applyBorder="1" applyAlignment="1">
      <alignment horizontal="left" vertical="center" indent="1"/>
    </xf>
    <xf numFmtId="9" fontId="4" fillId="0" borderId="0" xfId="6" applyFont="1">
      <alignment vertical="center"/>
    </xf>
    <xf numFmtId="41" fontId="4" fillId="0" borderId="0" xfId="6" applyNumberFormat="1" applyFont="1">
      <alignment vertical="center"/>
    </xf>
    <xf numFmtId="0" fontId="70" fillId="0" borderId="1" xfId="0" applyFont="1" applyBorder="1" applyAlignment="1">
      <alignment horizontal="left" vertical="center" indent="1"/>
    </xf>
    <xf numFmtId="41" fontId="70" fillId="0" borderId="1" xfId="1" applyFont="1" applyBorder="1" applyAlignment="1">
      <alignment horizontal="right" vertical="center"/>
    </xf>
    <xf numFmtId="0" fontId="9" fillId="0" borderId="1" xfId="0" applyFont="1" applyBorder="1" applyAlignment="1">
      <alignment horizontal="center" vertical="center"/>
    </xf>
    <xf numFmtId="0" fontId="4" fillId="0" borderId="0" xfId="0" applyFont="1">
      <alignment vertical="center"/>
    </xf>
    <xf numFmtId="0" fontId="9" fillId="0" borderId="25" xfId="0" applyFont="1" applyBorder="1" applyAlignment="1">
      <alignment horizontal="center" vertical="center"/>
    </xf>
    <xf numFmtId="0" fontId="5" fillId="4" borderId="1" xfId="0" applyFont="1" applyFill="1" applyBorder="1" applyAlignment="1">
      <alignment horizontal="left" vertical="center" indent="1"/>
    </xf>
    <xf numFmtId="0" fontId="9" fillId="0" borderId="3" xfId="0" applyFont="1" applyBorder="1" applyAlignment="1">
      <alignment horizontal="center" vertical="center"/>
    </xf>
    <xf numFmtId="0" fontId="5" fillId="0" borderId="22" xfId="0" applyFont="1" applyBorder="1" applyAlignment="1">
      <alignment horizontal="center" vertical="center"/>
    </xf>
    <xf numFmtId="0" fontId="9" fillId="0" borderId="24" xfId="0" applyFont="1" applyBorder="1" applyAlignment="1">
      <alignment horizontal="left" vertical="center" indent="1"/>
    </xf>
    <xf numFmtId="9" fontId="5" fillId="4" borderId="1" xfId="6" applyFont="1" applyFill="1" applyBorder="1" applyAlignment="1">
      <alignment horizontal="left" vertical="center" indent="1"/>
    </xf>
    <xf numFmtId="9" fontId="9" fillId="0" borderId="1" xfId="6" applyFont="1" applyBorder="1" applyAlignment="1">
      <alignment horizontal="left" vertical="center" indent="1"/>
    </xf>
    <xf numFmtId="9" fontId="70" fillId="28" borderId="1" xfId="6" applyFont="1" applyFill="1" applyBorder="1" applyAlignment="1">
      <alignment horizontal="left" vertical="center" indent="1"/>
    </xf>
    <xf numFmtId="9" fontId="5" fillId="2" borderId="1" xfId="6" applyFont="1" applyFill="1" applyBorder="1" applyAlignment="1">
      <alignment horizontal="left" vertical="center" indent="1"/>
    </xf>
    <xf numFmtId="9" fontId="70" fillId="0" borderId="1" xfId="6" applyFont="1" applyBorder="1" applyAlignment="1">
      <alignment horizontal="left" vertical="center" indent="1"/>
    </xf>
    <xf numFmtId="9" fontId="9" fillId="0" borderId="1" xfId="6" applyFont="1" applyBorder="1" applyAlignment="1">
      <alignment horizontal="left" vertical="center" wrapText="1" indent="1"/>
    </xf>
    <xf numFmtId="0" fontId="5" fillId="0" borderId="39" xfId="0" applyFont="1" applyFill="1" applyBorder="1" applyAlignment="1">
      <alignment horizontal="center" vertical="center"/>
    </xf>
    <xf numFmtId="0" fontId="5" fillId="4" borderId="40" xfId="0" applyFont="1" applyFill="1" applyBorder="1" applyAlignment="1">
      <alignment horizontal="center" vertical="center"/>
    </xf>
    <xf numFmtId="0" fontId="9" fillId="0" borderId="40" xfId="0" applyFont="1" applyBorder="1" applyAlignment="1">
      <alignment horizontal="center" vertical="center"/>
    </xf>
    <xf numFmtId="0" fontId="5" fillId="2" borderId="40" xfId="0" applyFont="1" applyFill="1" applyBorder="1" applyAlignment="1">
      <alignment horizontal="center" vertical="center"/>
    </xf>
    <xf numFmtId="0" fontId="9" fillId="0" borderId="40" xfId="0" applyFont="1" applyBorder="1" applyAlignment="1">
      <alignment horizontal="left" vertical="center" indent="1"/>
    </xf>
    <xf numFmtId="0" fontId="70" fillId="0" borderId="40" xfId="0" applyFont="1" applyBorder="1" applyAlignment="1">
      <alignment horizontal="center" vertical="center"/>
    </xf>
    <xf numFmtId="0" fontId="9" fillId="0" borderId="40" xfId="0" applyFont="1" applyFill="1" applyBorder="1" applyAlignment="1">
      <alignment horizontal="center" vertical="center"/>
    </xf>
    <xf numFmtId="41" fontId="9" fillId="0" borderId="1" xfId="0" applyNumberFormat="1" applyFont="1" applyBorder="1" applyAlignment="1">
      <alignment horizontal="center" vertical="center"/>
    </xf>
    <xf numFmtId="41" fontId="9" fillId="0" borderId="1" xfId="0" applyNumberFormat="1" applyFont="1" applyBorder="1" applyAlignment="1">
      <alignment horizontal="left" vertical="center" indent="1"/>
    </xf>
    <xf numFmtId="196" fontId="5" fillId="4" borderId="1" xfId="0" applyNumberFormat="1" applyFont="1" applyFill="1" applyBorder="1" applyAlignment="1">
      <alignment horizontal="center" vertical="center"/>
    </xf>
    <xf numFmtId="41" fontId="9" fillId="0" borderId="1" xfId="0" applyNumberFormat="1" applyFont="1" applyFill="1" applyBorder="1" applyAlignment="1">
      <alignment horizontal="center" vertical="center"/>
    </xf>
    <xf numFmtId="0" fontId="5" fillId="0" borderId="22" xfId="0" applyFont="1" applyFill="1" applyBorder="1" applyAlignment="1">
      <alignment horizontal="center" vertical="center"/>
    </xf>
    <xf numFmtId="43" fontId="9" fillId="0" borderId="1" xfId="0" applyNumberFormat="1" applyFont="1" applyBorder="1" applyAlignment="1">
      <alignment horizontal="center" vertical="center"/>
    </xf>
    <xf numFmtId="0" fontId="71" fillId="0" borderId="0" xfId="0" applyFont="1">
      <alignment vertical="center"/>
    </xf>
    <xf numFmtId="41" fontId="72" fillId="4" borderId="1" xfId="0" applyNumberFormat="1" applyFont="1" applyFill="1" applyBorder="1" applyAlignment="1">
      <alignment horizontal="center" vertical="center"/>
    </xf>
    <xf numFmtId="43" fontId="73" fillId="0" borderId="40" xfId="0" applyNumberFormat="1" applyFont="1" applyBorder="1" applyAlignment="1">
      <alignment horizontal="center" vertical="center"/>
    </xf>
    <xf numFmtId="41" fontId="72" fillId="2" borderId="1" xfId="1" applyFont="1" applyFill="1" applyBorder="1" applyAlignment="1">
      <alignment horizontal="right" vertical="center"/>
    </xf>
    <xf numFmtId="41" fontId="72" fillId="2" borderId="40" xfId="1" applyFont="1" applyFill="1" applyBorder="1" applyAlignment="1">
      <alignment horizontal="right" vertical="center"/>
    </xf>
    <xf numFmtId="41" fontId="73" fillId="0" borderId="40" xfId="0" applyNumberFormat="1" applyFont="1" applyBorder="1" applyAlignment="1">
      <alignment horizontal="left" vertical="center" indent="1"/>
    </xf>
    <xf numFmtId="0" fontId="73" fillId="0" borderId="1" xfId="0" applyFont="1" applyBorder="1" applyAlignment="1">
      <alignment horizontal="center" vertical="center"/>
    </xf>
    <xf numFmtId="0" fontId="73" fillId="0" borderId="40" xfId="0" applyFont="1" applyBorder="1" applyAlignment="1">
      <alignment horizontal="center" vertical="center"/>
    </xf>
    <xf numFmtId="41" fontId="73" fillId="0" borderId="1" xfId="0" applyNumberFormat="1" applyFont="1" applyBorder="1" applyAlignment="1">
      <alignment horizontal="center" vertical="center"/>
    </xf>
    <xf numFmtId="41" fontId="73" fillId="0" borderId="40" xfId="0" applyNumberFormat="1" applyFont="1" applyBorder="1" applyAlignment="1">
      <alignment horizontal="center" vertical="center"/>
    </xf>
    <xf numFmtId="196" fontId="72" fillId="4" borderId="1" xfId="0" applyNumberFormat="1" applyFont="1" applyFill="1" applyBorder="1" applyAlignment="1">
      <alignment horizontal="center" vertical="center"/>
    </xf>
    <xf numFmtId="41" fontId="73" fillId="0" borderId="40" xfId="0" applyNumberFormat="1" applyFont="1" applyFill="1" applyBorder="1" applyAlignment="1">
      <alignment horizontal="center" vertical="center"/>
    </xf>
    <xf numFmtId="196" fontId="9" fillId="0" borderId="1" xfId="0" applyNumberFormat="1" applyFont="1" applyFill="1" applyBorder="1" applyAlignment="1">
      <alignment horizontal="center" vertical="center"/>
    </xf>
    <xf numFmtId="0" fontId="72" fillId="0" borderId="39" xfId="0" applyFont="1" applyFill="1" applyBorder="1" applyAlignment="1">
      <alignment horizontal="center" vertical="center" wrapText="1"/>
    </xf>
    <xf numFmtId="41" fontId="73" fillId="0" borderId="40" xfId="1" applyFont="1" applyBorder="1" applyAlignment="1">
      <alignment horizontal="center" vertical="center"/>
    </xf>
    <xf numFmtId="41" fontId="9" fillId="0" borderId="25" xfId="1" applyFont="1" applyBorder="1" applyAlignment="1">
      <alignment horizontal="center" vertical="center"/>
    </xf>
    <xf numFmtId="9" fontId="5" fillId="3" borderId="28" xfId="6" applyFont="1" applyFill="1" applyBorder="1" applyAlignment="1">
      <alignment horizontal="center" vertical="center"/>
    </xf>
    <xf numFmtId="0" fontId="9" fillId="0" borderId="41" xfId="0" applyFont="1" applyFill="1" applyBorder="1" applyAlignment="1">
      <alignment horizontal="center" vertical="center"/>
    </xf>
    <xf numFmtId="41" fontId="9" fillId="0" borderId="32" xfId="0" applyNumberFormat="1" applyFont="1" applyFill="1" applyBorder="1" applyAlignment="1">
      <alignment horizontal="center" vertical="center"/>
    </xf>
    <xf numFmtId="196" fontId="9" fillId="0" borderId="3" xfId="0" applyNumberFormat="1" applyFont="1" applyFill="1" applyBorder="1" applyAlignment="1">
      <alignment horizontal="center" vertical="center"/>
    </xf>
    <xf numFmtId="41" fontId="9" fillId="0" borderId="3" xfId="0" applyNumberFormat="1" applyFont="1" applyFill="1" applyBorder="1" applyAlignment="1">
      <alignment horizontal="center" vertical="center"/>
    </xf>
    <xf numFmtId="41" fontId="73" fillId="0" borderId="41" xfId="0" applyNumberFormat="1" applyFont="1" applyFill="1" applyBorder="1" applyAlignment="1">
      <alignment horizontal="center" vertical="center"/>
    </xf>
    <xf numFmtId="41" fontId="9" fillId="0" borderId="42" xfId="0" applyNumberFormat="1" applyFont="1" applyBorder="1" applyAlignment="1">
      <alignment horizontal="center" vertical="center"/>
    </xf>
    <xf numFmtId="0" fontId="5" fillId="30" borderId="29" xfId="0" applyFont="1" applyFill="1" applyBorder="1" applyAlignment="1">
      <alignment horizontal="center" vertical="center"/>
    </xf>
    <xf numFmtId="0" fontId="5" fillId="30" borderId="35" xfId="0" applyFont="1" applyFill="1" applyBorder="1" applyAlignment="1">
      <alignment horizontal="center" vertical="center"/>
    </xf>
    <xf numFmtId="41" fontId="5" fillId="30" borderId="43" xfId="1" applyFont="1" applyFill="1" applyBorder="1" applyAlignment="1">
      <alignment horizontal="right" vertical="center"/>
    </xf>
    <xf numFmtId="41" fontId="5" fillId="30" borderId="44" xfId="1" applyFont="1" applyFill="1" applyBorder="1" applyAlignment="1">
      <alignment horizontal="right" vertical="center"/>
    </xf>
    <xf numFmtId="41" fontId="72" fillId="30" borderId="44" xfId="1" applyFont="1" applyFill="1" applyBorder="1" applyAlignment="1">
      <alignment horizontal="right" vertical="center"/>
    </xf>
    <xf numFmtId="41" fontId="5" fillId="30" borderId="45" xfId="1" applyFont="1" applyFill="1" applyBorder="1" applyAlignment="1">
      <alignment horizontal="right" vertical="center"/>
    </xf>
    <xf numFmtId="41" fontId="9" fillId="0" borderId="24" xfId="1" applyFont="1" applyBorder="1" applyAlignment="1">
      <alignment horizontal="center" vertical="center"/>
    </xf>
    <xf numFmtId="0" fontId="5" fillId="30" borderId="46" xfId="0" applyFont="1" applyFill="1" applyBorder="1" applyAlignment="1">
      <alignment horizontal="center" vertical="center"/>
    </xf>
    <xf numFmtId="41" fontId="5" fillId="2" borderId="32" xfId="1" applyFont="1" applyFill="1" applyBorder="1" applyAlignment="1">
      <alignment horizontal="right" vertical="center"/>
    </xf>
    <xf numFmtId="41" fontId="5" fillId="2" borderId="3" xfId="1" applyFont="1" applyFill="1" applyBorder="1" applyAlignment="1">
      <alignment horizontal="right" vertical="center"/>
    </xf>
    <xf numFmtId="41" fontId="72" fillId="2" borderId="3" xfId="1" applyFont="1" applyFill="1" applyBorder="1" applyAlignment="1">
      <alignment horizontal="right" vertical="center"/>
    </xf>
    <xf numFmtId="41" fontId="5" fillId="2" borderId="42" xfId="1" applyFont="1" applyFill="1" applyBorder="1" applyAlignment="1">
      <alignment horizontal="right" vertical="center"/>
    </xf>
    <xf numFmtId="0" fontId="5" fillId="31" borderId="21" xfId="0" applyFont="1" applyFill="1" applyBorder="1" applyAlignment="1">
      <alignment horizontal="left" vertical="center" indent="1"/>
    </xf>
    <xf numFmtId="0" fontId="5" fillId="31" borderId="22" xfId="0" applyFont="1" applyFill="1" applyBorder="1" applyAlignment="1">
      <alignment horizontal="center" vertical="center"/>
    </xf>
    <xf numFmtId="41" fontId="5" fillId="31" borderId="22" xfId="1" applyFont="1" applyFill="1" applyBorder="1" applyAlignment="1">
      <alignment horizontal="right" vertical="center"/>
    </xf>
    <xf numFmtId="176" fontId="5" fillId="0" borderId="22" xfId="6" applyNumberFormat="1" applyFont="1" applyFill="1" applyBorder="1" applyAlignment="1">
      <alignment horizontal="center" vertical="center"/>
    </xf>
    <xf numFmtId="0" fontId="9" fillId="0" borderId="23" xfId="0" applyFont="1" applyBorder="1" applyAlignment="1">
      <alignment horizontal="center" vertical="center"/>
    </xf>
    <xf numFmtId="41" fontId="5" fillId="31" borderId="21" xfId="0" applyNumberFormat="1" applyFont="1" applyFill="1" applyBorder="1" applyAlignment="1">
      <alignment horizontal="center" vertical="center"/>
    </xf>
    <xf numFmtId="41" fontId="5" fillId="31" borderId="22" xfId="0" applyNumberFormat="1" applyFont="1" applyFill="1" applyBorder="1" applyAlignment="1">
      <alignment horizontal="center" vertical="center"/>
    </xf>
    <xf numFmtId="41" fontId="5" fillId="31" borderId="23" xfId="0" applyNumberFormat="1" applyFont="1" applyFill="1" applyBorder="1" applyAlignment="1">
      <alignment horizontal="center" vertical="center"/>
    </xf>
    <xf numFmtId="41" fontId="9" fillId="0" borderId="23" xfId="0" applyNumberFormat="1" applyFont="1" applyBorder="1" applyAlignment="1">
      <alignment horizontal="center" vertical="center"/>
    </xf>
    <xf numFmtId="0" fontId="5" fillId="31" borderId="26" xfId="0" applyFont="1" applyFill="1" applyBorder="1" applyAlignment="1">
      <alignment horizontal="left" vertical="center" indent="1"/>
    </xf>
    <xf numFmtId="0" fontId="5" fillId="31" borderId="6" xfId="0" applyFont="1" applyFill="1" applyBorder="1" applyAlignment="1">
      <alignment horizontal="center" vertical="center"/>
    </xf>
    <xf numFmtId="41" fontId="5" fillId="31" borderId="6" xfId="1" applyFont="1" applyFill="1" applyBorder="1" applyAlignment="1">
      <alignment horizontal="right" vertical="center"/>
    </xf>
    <xf numFmtId="176" fontId="5" fillId="31" borderId="6" xfId="6" applyNumberFormat="1" applyFont="1" applyFill="1" applyBorder="1" applyAlignment="1">
      <alignment horizontal="center" vertical="center"/>
    </xf>
    <xf numFmtId="0" fontId="9" fillId="0" borderId="27" xfId="0" applyFont="1" applyBorder="1" applyAlignment="1">
      <alignment horizontal="center" vertical="center"/>
    </xf>
    <xf numFmtId="41" fontId="5" fillId="31" borderId="26" xfId="0" applyNumberFormat="1" applyFont="1" applyFill="1" applyBorder="1" applyAlignment="1">
      <alignment horizontal="center" vertical="center"/>
    </xf>
    <xf numFmtId="41" fontId="5" fillId="31" borderId="6" xfId="1" applyFont="1" applyFill="1" applyBorder="1" applyAlignment="1">
      <alignment horizontal="center" vertical="center"/>
    </xf>
    <xf numFmtId="41" fontId="5" fillId="31" borderId="27" xfId="1" applyFont="1" applyFill="1" applyBorder="1" applyAlignment="1">
      <alignment horizontal="center" vertical="center"/>
    </xf>
    <xf numFmtId="0" fontId="5" fillId="3" borderId="0" xfId="0" applyFont="1" applyFill="1" applyBorder="1" applyAlignment="1">
      <alignment horizontal="left" vertical="center" indent="1"/>
    </xf>
    <xf numFmtId="0" fontId="5" fillId="3" borderId="0" xfId="0" applyFont="1" applyFill="1" applyBorder="1" applyAlignment="1">
      <alignment horizontal="center" vertical="center"/>
    </xf>
    <xf numFmtId="41" fontId="5" fillId="3" borderId="0" xfId="1" applyFont="1" applyFill="1" applyBorder="1" applyAlignment="1">
      <alignment horizontal="right" vertical="center"/>
    </xf>
    <xf numFmtId="9" fontId="5" fillId="3" borderId="0" xfId="6" applyFont="1" applyFill="1" applyBorder="1" applyAlignment="1">
      <alignment horizontal="center" vertical="center"/>
    </xf>
    <xf numFmtId="0" fontId="5" fillId="30" borderId="47" xfId="0" applyFont="1" applyFill="1" applyBorder="1" applyAlignment="1">
      <alignment horizontal="center" vertical="center"/>
    </xf>
    <xf numFmtId="41" fontId="5" fillId="30" borderId="33" xfId="1" applyFont="1" applyFill="1" applyBorder="1" applyAlignment="1">
      <alignment horizontal="center" vertical="center"/>
    </xf>
    <xf numFmtId="41" fontId="5" fillId="30" borderId="5" xfId="1" applyFont="1" applyFill="1" applyBorder="1" applyAlignment="1">
      <alignment horizontal="center" vertical="center"/>
    </xf>
    <xf numFmtId="41" fontId="72" fillId="30" borderId="5" xfId="1" applyFont="1" applyFill="1" applyBorder="1" applyAlignment="1">
      <alignment horizontal="center" vertical="center"/>
    </xf>
    <xf numFmtId="41" fontId="5" fillId="30" borderId="48" xfId="1" applyFont="1" applyFill="1" applyBorder="1" applyAlignment="1">
      <alignment horizontal="center" vertical="center"/>
    </xf>
    <xf numFmtId="0" fontId="9" fillId="0" borderId="24" xfId="0" applyFont="1" applyBorder="1" applyAlignment="1">
      <alignment horizontal="left" vertical="center" indent="1"/>
    </xf>
    <xf numFmtId="41" fontId="5" fillId="30" borderId="5" xfId="1" applyFont="1" applyFill="1" applyBorder="1" applyAlignment="1">
      <alignment horizontal="center" vertical="center" wrapText="1"/>
    </xf>
    <xf numFmtId="0" fontId="74" fillId="0" borderId="22" xfId="0" applyFont="1" applyFill="1" applyBorder="1" applyAlignment="1">
      <alignment horizontal="center" vertical="center"/>
    </xf>
    <xf numFmtId="41" fontId="74" fillId="4" borderId="1" xfId="0" applyNumberFormat="1" applyFont="1" applyFill="1" applyBorder="1" applyAlignment="1">
      <alignment horizontal="center" vertical="center"/>
    </xf>
    <xf numFmtId="43" fontId="70" fillId="0" borderId="1" xfId="0" applyNumberFormat="1" applyFont="1" applyBorder="1" applyAlignment="1">
      <alignment horizontal="center" vertical="center"/>
    </xf>
    <xf numFmtId="41" fontId="74" fillId="2" borderId="1" xfId="1" applyFont="1" applyFill="1" applyBorder="1" applyAlignment="1">
      <alignment horizontal="right" vertical="center"/>
    </xf>
    <xf numFmtId="41" fontId="70" fillId="0" borderId="1" xfId="0" applyNumberFormat="1" applyFont="1" applyBorder="1" applyAlignment="1">
      <alignment horizontal="left" vertical="center" indent="1"/>
    </xf>
    <xf numFmtId="0" fontId="70" fillId="0" borderId="1" xfId="0" applyFont="1" applyBorder="1" applyAlignment="1">
      <alignment horizontal="center" vertical="center"/>
    </xf>
    <xf numFmtId="41" fontId="70" fillId="0" borderId="1" xfId="0" applyNumberFormat="1" applyFont="1" applyBorder="1" applyAlignment="1">
      <alignment horizontal="center" vertical="center"/>
    </xf>
    <xf numFmtId="41" fontId="70" fillId="0" borderId="40" xfId="0" applyNumberFormat="1" applyFont="1" applyBorder="1" applyAlignment="1">
      <alignment horizontal="center" vertical="center"/>
    </xf>
    <xf numFmtId="41" fontId="70" fillId="0" borderId="1" xfId="1" applyFont="1" applyBorder="1" applyAlignment="1">
      <alignment horizontal="center" vertical="center"/>
    </xf>
    <xf numFmtId="196" fontId="74" fillId="4" borderId="1" xfId="0" applyNumberFormat="1" applyFont="1" applyFill="1" applyBorder="1" applyAlignment="1">
      <alignment horizontal="center" vertical="center"/>
    </xf>
    <xf numFmtId="41" fontId="70" fillId="0" borderId="1" xfId="0" applyNumberFormat="1" applyFont="1" applyFill="1" applyBorder="1" applyAlignment="1">
      <alignment horizontal="center" vertical="center"/>
    </xf>
    <xf numFmtId="41" fontId="70" fillId="0" borderId="3" xfId="0" applyNumberFormat="1" applyFont="1" applyFill="1" applyBorder="1" applyAlignment="1">
      <alignment horizontal="center" vertical="center"/>
    </xf>
    <xf numFmtId="41" fontId="74" fillId="30" borderId="44" xfId="1" applyFont="1" applyFill="1" applyBorder="1" applyAlignment="1">
      <alignment horizontal="right" vertical="center"/>
    </xf>
    <xf numFmtId="41" fontId="74" fillId="30" borderId="5" xfId="1" applyFont="1" applyFill="1" applyBorder="1" applyAlignment="1">
      <alignment horizontal="center" vertical="center"/>
    </xf>
    <xf numFmtId="41" fontId="74" fillId="2" borderId="3" xfId="1" applyFont="1" applyFill="1" applyBorder="1" applyAlignment="1">
      <alignment horizontal="right" vertical="center"/>
    </xf>
    <xf numFmtId="41" fontId="74" fillId="31" borderId="22" xfId="0" applyNumberFormat="1" applyFont="1" applyFill="1" applyBorder="1" applyAlignment="1">
      <alignment horizontal="center" vertical="center"/>
    </xf>
    <xf numFmtId="43" fontId="9" fillId="29" borderId="24" xfId="0" applyNumberFormat="1" applyFont="1" applyFill="1" applyBorder="1" applyAlignment="1">
      <alignment horizontal="center" vertical="center"/>
    </xf>
    <xf numFmtId="43" fontId="9" fillId="29" borderId="1" xfId="0" applyNumberFormat="1" applyFont="1" applyFill="1" applyBorder="1" applyAlignment="1">
      <alignment horizontal="center" vertical="center"/>
    </xf>
    <xf numFmtId="41" fontId="9" fillId="29" borderId="24" xfId="0" applyNumberFormat="1" applyFont="1" applyFill="1" applyBorder="1" applyAlignment="1">
      <alignment horizontal="left" vertical="center" indent="1"/>
    </xf>
    <xf numFmtId="41" fontId="9" fillId="29" borderId="1" xfId="0" applyNumberFormat="1" applyFont="1" applyFill="1" applyBorder="1" applyAlignment="1">
      <alignment horizontal="left" vertical="center" indent="1"/>
    </xf>
    <xf numFmtId="41" fontId="9" fillId="29" borderId="1" xfId="0" applyNumberFormat="1" applyFont="1" applyFill="1" applyBorder="1" applyAlignment="1">
      <alignment horizontal="center" vertical="center"/>
    </xf>
    <xf numFmtId="41" fontId="9" fillId="29" borderId="24" xfId="0" applyNumberFormat="1" applyFont="1" applyFill="1" applyBorder="1" applyAlignment="1">
      <alignment horizontal="center" vertical="center"/>
    </xf>
    <xf numFmtId="41" fontId="70" fillId="29" borderId="1" xfId="0" applyNumberFormat="1" applyFont="1" applyFill="1" applyBorder="1" applyAlignment="1">
      <alignment horizontal="center" vertical="center"/>
    </xf>
    <xf numFmtId="0" fontId="75" fillId="3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top" wrapText="1"/>
    </xf>
    <xf numFmtId="0" fontId="76" fillId="28" borderId="1" xfId="0" applyFont="1" applyFill="1" applyBorder="1" applyAlignment="1">
      <alignment vertical="center" wrapText="1"/>
    </xf>
    <xf numFmtId="0" fontId="76" fillId="28" borderId="0" xfId="0" applyFont="1" applyFill="1" applyAlignment="1">
      <alignment vertical="center" wrapText="1"/>
    </xf>
    <xf numFmtId="0" fontId="76" fillId="28" borderId="1" xfId="0" applyFont="1" applyFill="1" applyBorder="1" applyAlignment="1">
      <alignment vertical="top" wrapText="1"/>
    </xf>
    <xf numFmtId="0" fontId="76" fillId="28" borderId="1" xfId="0" applyFont="1" applyFill="1" applyBorder="1" applyAlignment="1">
      <alignment vertical="center" wrapText="1"/>
    </xf>
    <xf numFmtId="0" fontId="76" fillId="28" borderId="1" xfId="0" applyFont="1" applyFill="1" applyBorder="1" applyAlignment="1">
      <alignment vertical="center" wrapText="1"/>
    </xf>
    <xf numFmtId="0" fontId="76" fillId="28" borderId="1" xfId="0" applyFont="1" applyFill="1" applyBorder="1" applyAlignment="1">
      <alignment vertical="top" wrapText="1"/>
    </xf>
    <xf numFmtId="0" fontId="76" fillId="28" borderId="1" xfId="0" applyFont="1" applyFill="1" applyBorder="1" applyAlignment="1">
      <alignment vertical="top" wrapText="1"/>
    </xf>
    <xf numFmtId="0" fontId="76" fillId="28" borderId="1" xfId="0" applyFont="1" applyFill="1" applyBorder="1" applyAlignment="1">
      <alignment vertical="top" wrapText="1"/>
    </xf>
    <xf numFmtId="0" fontId="76" fillId="28" borderId="1" xfId="0" applyFont="1" applyFill="1" applyBorder="1" applyAlignment="1">
      <alignment vertical="top" wrapText="1"/>
    </xf>
    <xf numFmtId="0" fontId="76" fillId="28" borderId="1" xfId="0" applyFont="1" applyFill="1" applyBorder="1" applyAlignment="1">
      <alignment vertical="top" wrapText="1"/>
    </xf>
    <xf numFmtId="0" fontId="76" fillId="28" borderId="1" xfId="0" applyFont="1" applyFill="1" applyBorder="1" applyAlignment="1">
      <alignment vertical="top" wrapText="1"/>
    </xf>
    <xf numFmtId="0" fontId="76" fillId="28" borderId="1" xfId="0" applyFont="1" applyFill="1" applyBorder="1" applyAlignment="1">
      <alignment vertical="top" wrapText="1"/>
    </xf>
    <xf numFmtId="0" fontId="76" fillId="28" borderId="1" xfId="0" applyFont="1" applyFill="1" applyBorder="1" applyAlignment="1">
      <alignment vertical="top" wrapText="1"/>
    </xf>
    <xf numFmtId="0" fontId="76" fillId="28" borderId="1" xfId="0" applyFont="1" applyFill="1" applyBorder="1" applyAlignment="1">
      <alignment vertical="top" wrapText="1"/>
    </xf>
    <xf numFmtId="0" fontId="78" fillId="34" borderId="1" xfId="0" applyFont="1" applyFill="1" applyBorder="1" applyAlignment="1">
      <alignment horizontal="center" vertical="center" wrapText="1"/>
    </xf>
    <xf numFmtId="0" fontId="79" fillId="35" borderId="49" xfId="0" applyFont="1" applyFill="1" applyBorder="1" applyAlignment="1">
      <alignment vertical="center" wrapText="1"/>
    </xf>
    <xf numFmtId="0" fontId="80" fillId="0" borderId="0" xfId="0" applyFont="1" applyFill="1" applyAlignment="1">
      <alignment vertical="center" wrapText="1"/>
    </xf>
    <xf numFmtId="0" fontId="81" fillId="0" borderId="0" xfId="0" applyFont="1" applyFill="1" applyAlignment="1">
      <alignment vertical="center" wrapText="1"/>
    </xf>
    <xf numFmtId="0" fontId="81" fillId="33" borderId="1" xfId="0" applyFont="1" applyFill="1" applyBorder="1" applyAlignment="1">
      <alignment vertical="center" wrapText="1"/>
    </xf>
    <xf numFmtId="0" fontId="79" fillId="35" borderId="49" xfId="0" applyFont="1" applyFill="1" applyBorder="1" applyAlignment="1">
      <alignment vertical="top" wrapText="1"/>
    </xf>
    <xf numFmtId="0" fontId="82" fillId="35" borderId="49" xfId="0" applyFont="1" applyFill="1" applyBorder="1" applyAlignment="1">
      <alignment vertical="top" wrapText="1"/>
    </xf>
    <xf numFmtId="0" fontId="78" fillId="33" borderId="1" xfId="0" applyFont="1" applyFill="1" applyBorder="1" applyAlignment="1">
      <alignment horizontal="center" vertical="center" wrapText="1"/>
    </xf>
    <xf numFmtId="0" fontId="81" fillId="33" borderId="1" xfId="0" applyFont="1" applyFill="1" applyBorder="1" applyAlignment="1">
      <alignment horizontal="left" vertical="top" wrapText="1"/>
    </xf>
    <xf numFmtId="0" fontId="83" fillId="28" borderId="1" xfId="0" applyFont="1" applyFill="1" applyBorder="1" applyAlignment="1">
      <alignment vertical="center" wrapText="1"/>
    </xf>
    <xf numFmtId="0" fontId="81" fillId="28" borderId="1" xfId="0" applyFont="1" applyFill="1" applyBorder="1" applyAlignment="1">
      <alignment vertical="center" wrapText="1"/>
    </xf>
    <xf numFmtId="0" fontId="81" fillId="28" borderId="1" xfId="0" applyFont="1" applyFill="1" applyBorder="1" applyAlignment="1">
      <alignment vertical="top" wrapText="1"/>
    </xf>
    <xf numFmtId="0" fontId="81" fillId="28" borderId="0" xfId="0" applyFont="1" applyFill="1" applyAlignment="1">
      <alignment vertical="center" wrapText="1"/>
    </xf>
    <xf numFmtId="49" fontId="81" fillId="28" borderId="1" xfId="273" applyNumberFormat="1" applyFont="1" applyFill="1" applyBorder="1" applyAlignment="1">
      <alignment vertical="top" wrapText="1"/>
    </xf>
    <xf numFmtId="0" fontId="83" fillId="28" borderId="1" xfId="0" applyFont="1" applyFill="1" applyBorder="1" applyAlignment="1">
      <alignment vertical="top" wrapText="1"/>
    </xf>
    <xf numFmtId="0" fontId="81" fillId="28" borderId="1" xfId="0" quotePrefix="1" applyFont="1" applyFill="1" applyBorder="1" applyAlignment="1">
      <alignment vertical="top" wrapText="1"/>
    </xf>
    <xf numFmtId="0" fontId="75" fillId="33" borderId="1" xfId="0" applyFont="1" applyFill="1" applyBorder="1" applyAlignment="1">
      <alignment horizontal="center" vertical="center" wrapText="1"/>
    </xf>
    <xf numFmtId="0" fontId="5" fillId="4" borderId="35" xfId="0" applyFont="1" applyFill="1" applyBorder="1" applyAlignment="1">
      <alignment horizontal="left" vertical="center" indent="1"/>
    </xf>
    <xf numFmtId="0" fontId="5" fillId="4" borderId="36" xfId="0" applyFont="1" applyFill="1" applyBorder="1" applyAlignment="1">
      <alignment horizontal="left" vertical="center" indent="1"/>
    </xf>
    <xf numFmtId="0" fontId="9" fillId="0" borderId="32" xfId="0" applyFont="1" applyBorder="1" applyAlignment="1">
      <alignment horizontal="left" vertical="center" wrapText="1" indent="1"/>
    </xf>
    <xf numFmtId="0" fontId="9" fillId="0" borderId="33" xfId="0" applyFont="1" applyBorder="1" applyAlignment="1">
      <alignment horizontal="left" vertical="center" wrapText="1" indent="1"/>
    </xf>
    <xf numFmtId="0" fontId="5" fillId="3" borderId="28" xfId="0" applyFont="1" applyFill="1" applyBorder="1" applyAlignment="1">
      <alignment horizontal="center" vertical="center"/>
    </xf>
    <xf numFmtId="0" fontId="5" fillId="3" borderId="38" xfId="0" applyFont="1" applyFill="1" applyBorder="1" applyAlignment="1">
      <alignment horizontal="center" vertical="center"/>
    </xf>
    <xf numFmtId="0" fontId="9" fillId="0" borderId="34" xfId="0" applyFont="1" applyBorder="1" applyAlignment="1">
      <alignment horizontal="left" vertical="center" wrapText="1" inden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70" fillId="28" borderId="3" xfId="0" applyFont="1" applyFill="1" applyBorder="1" applyAlignment="1">
      <alignment horizontal="center" vertical="center"/>
    </xf>
    <xf numFmtId="0" fontId="70" fillId="28" borderId="5" xfId="0" applyFont="1" applyFill="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8" fillId="0" borderId="0" xfId="0" applyFont="1" applyAlignment="1">
      <alignment horizontal="left" vertical="center"/>
    </xf>
    <xf numFmtId="0" fontId="5" fillId="0" borderId="31" xfId="0" applyFont="1" applyBorder="1" applyAlignment="1">
      <alignment horizontal="center" vertical="center"/>
    </xf>
    <xf numFmtId="0" fontId="5" fillId="0" borderId="37" xfId="0" applyFont="1" applyBorder="1" applyAlignment="1">
      <alignment horizontal="center" vertical="center"/>
    </xf>
    <xf numFmtId="0" fontId="7" fillId="0" borderId="29" xfId="0" applyFont="1" applyBorder="1" applyAlignment="1">
      <alignment horizontal="center" vertical="center"/>
    </xf>
    <xf numFmtId="0" fontId="7" fillId="0" borderId="9" xfId="0" applyFont="1" applyBorder="1" applyAlignment="1">
      <alignment horizontal="center" vertical="center"/>
    </xf>
    <xf numFmtId="0" fontId="7" fillId="0" borderId="30" xfId="0" applyFont="1" applyBorder="1" applyAlignment="1">
      <alignment horizontal="center" vertical="center"/>
    </xf>
    <xf numFmtId="0" fontId="77" fillId="0" borderId="0" xfId="0" applyFont="1" applyAlignment="1">
      <alignment horizontal="center" vertical="center" wrapText="1"/>
    </xf>
  </cellXfs>
  <cellStyles count="732">
    <cellStyle name="&quot;" xfId="8" xr:uid="{00000000-0005-0000-0000-000000000000}"/>
    <cellStyle name="??&amp;O?&amp;H?_x0008__x000f__x0007_?_x0007__x0001__x0001_" xfId="9" xr:uid="{00000000-0005-0000-0000-000001000000}"/>
    <cellStyle name="??&amp;O?&amp;H?_x0008_??_x0007__x0001__x0001_" xfId="10" xr:uid="{00000000-0005-0000-0000-000002000000}"/>
    <cellStyle name="??&amp;쏗?뷐9_x0008__x0011__x0007_?_x0007__x0001__x0001_" xfId="11" xr:uid="{00000000-0005-0000-0000-000003000000}"/>
    <cellStyle name="?W?_laroux" xfId="12" xr:uid="{00000000-0005-0000-0000-000004000000}"/>
    <cellStyle name="_11.통합보안관리서버" xfId="13" xr:uid="{00000000-0005-0000-0000-000005000000}"/>
    <cellStyle name="_CRM" xfId="14" xr:uid="{00000000-0005-0000-0000-000006000000}"/>
    <cellStyle name="_GN_극동건설(주)_덕정병원_토목(작업)-1" xfId="15" xr:uid="{00000000-0005-0000-0000-000007000000}"/>
    <cellStyle name="_TCS 영업소(050214)" xfId="16" xr:uid="{00000000-0005-0000-0000-000008000000}"/>
    <cellStyle name="_간지" xfId="17" xr:uid="{00000000-0005-0000-0000-000009000000}"/>
    <cellStyle name="_개요" xfId="18" xr:uid="{00000000-0005-0000-0000-00000A000000}"/>
    <cellStyle name="_개요(봉림)-참고용" xfId="19" xr:uid="{00000000-0005-0000-0000-00000B000000}"/>
    <cellStyle name="_개요(봉림)-최종" xfId="20" xr:uid="{00000000-0005-0000-0000-00000C000000}"/>
    <cellStyle name="_개요(주안-인천)" xfId="21" xr:uid="{00000000-0005-0000-0000-00000D000000}"/>
    <cellStyle name="_견적서_모바일경기-정현창" xfId="22" xr:uid="{00000000-0005-0000-0000-00000E000000}"/>
    <cellStyle name="_경북031002" xfId="23" xr:uid="{00000000-0005-0000-0000-00000F000000}"/>
    <cellStyle name="_고객서비스모니터링" xfId="24" xr:uid="{00000000-0005-0000-0000-000010000000}"/>
    <cellStyle name="_과학의 날 행사용 영상물제작" xfId="25" xr:uid="{00000000-0005-0000-0000-000011000000}"/>
    <cellStyle name="_광케이블_SNI_LGCNS_1" xfId="26" xr:uid="{00000000-0005-0000-0000-000012000000}"/>
    <cellStyle name="_구로지사 증축 및 보수공사 2차(최종)-12.16(신규)" xfId="27" xr:uid="{00000000-0005-0000-0000-000013000000}"/>
    <cellStyle name="_구로지사 증축 및 보수공사(최종)+개요" xfId="28" xr:uid="{00000000-0005-0000-0000-000014000000}"/>
    <cellStyle name="_내역(991895-7)" xfId="29" xr:uid="{00000000-0005-0000-0000-000015000000}"/>
    <cellStyle name="_내역(991895-7)-01" xfId="30" xr:uid="{00000000-0005-0000-0000-000016000000}"/>
    <cellStyle name="_내역(991895-7)-12-3일작업" xfId="31" xr:uid="{00000000-0005-0000-0000-000017000000}"/>
    <cellStyle name="_내역서(서남권)" xfId="32" xr:uid="{00000000-0005-0000-0000-000018000000}"/>
    <cellStyle name="_내역서+개요(월배통신)" xfId="33" xr:uid="{00000000-0005-0000-0000-000019000000}"/>
    <cellStyle name="_내역서+개요(전기)-6.7(최종)" xfId="34" xr:uid="{00000000-0005-0000-0000-00001A000000}"/>
    <cellStyle name="_내역서+개요(통신)" xfId="35" xr:uid="{00000000-0005-0000-0000-00001B000000}"/>
    <cellStyle name="_대전망운용국 대수선 전기공사+개요" xfId="36" xr:uid="{00000000-0005-0000-0000-00001C000000}"/>
    <cellStyle name="_동목포전화국제4회기성청구서" xfId="37" xr:uid="{00000000-0005-0000-0000-00001D000000}"/>
    <cellStyle name="_모바일 경기넷 구축 사업(최종)" xfId="38" xr:uid="{00000000-0005-0000-0000-00001E000000}"/>
    <cellStyle name="_무역 전시회 지원성과" xfId="39" xr:uid="{00000000-0005-0000-0000-00001F000000}"/>
    <cellStyle name="_보고서" xfId="40" xr:uid="{00000000-0005-0000-0000-000020000000}"/>
    <cellStyle name="_봉림고교 교사신축(최종)" xfId="41" xr:uid="{00000000-0005-0000-0000-000021000000}"/>
    <cellStyle name="_봉림고교 교사신축(최종)-참고용" xfId="42" xr:uid="{00000000-0005-0000-0000-000022000000}"/>
    <cellStyle name="_브랜드개발" xfId="43" xr:uid="{00000000-0005-0000-0000-000023000000}"/>
    <cellStyle name="_샤워식분무기(최종)" xfId="44" xr:uid="{00000000-0005-0000-0000-000024000000}"/>
    <cellStyle name="_신흥기업사-최종" xfId="45" xr:uid="{00000000-0005-0000-0000-000025000000}"/>
    <cellStyle name="_안양지식산업진흥원" xfId="46" xr:uid="{00000000-0005-0000-0000-000026000000}"/>
    <cellStyle name="_연구원실험대(24종)-최종" xfId="47" xr:uid="{00000000-0005-0000-0000-000027000000}"/>
    <cellStyle name="_원격유지관리시스템(2004)" xfId="48" xr:uid="{00000000-0005-0000-0000-000028000000}"/>
    <cellStyle name="_자동선별기보고서" xfId="49" xr:uid="{00000000-0005-0000-0000-000029000000}"/>
    <cellStyle name="_장현중(내역서+개요)" xfId="50" xr:uid="{00000000-0005-0000-0000-00002A000000}"/>
    <cellStyle name="_정보통신-광통신망관리(050214)" xfId="51" xr:uid="{00000000-0005-0000-0000-00002B000000}"/>
    <cellStyle name="_제일은행하계근무복" xfId="52" xr:uid="{00000000-0005-0000-0000-00002C000000}"/>
    <cellStyle name="_증권예탁원_퇴직연금시스템_구축_요약_Ver2" xfId="53" xr:uid="{00000000-0005-0000-0000-00002D000000}"/>
    <cellStyle name="_총괄(최종)" xfId="54" xr:uid="{00000000-0005-0000-0000-00002E000000}"/>
    <cellStyle name="_춘천전화국증축통신+개요" xfId="55" xr:uid="{00000000-0005-0000-0000-00002F000000}"/>
    <cellStyle name="_춘천합동내역+개요(수정한최종)" xfId="56" xr:uid="{00000000-0005-0000-0000-000030000000}"/>
    <cellStyle name="_퇴직연금 기록관리 시스템" xfId="57" xr:uid="{00000000-0005-0000-0000-000031000000}"/>
    <cellStyle name="_표지" xfId="58" xr:uid="{00000000-0005-0000-0000-000032000000}"/>
    <cellStyle name="_하이패스 전자지불(050214)" xfId="59" xr:uid="{00000000-0005-0000-0000-000033000000}"/>
    <cellStyle name="_호남지역본부-20041220" xfId="60" xr:uid="{00000000-0005-0000-0000-000034000000}"/>
    <cellStyle name="_흙막이공사(일위)" xfId="61" xr:uid="{00000000-0005-0000-0000-000035000000}"/>
    <cellStyle name="’E‰Y [0.00]_laroux" xfId="62" xr:uid="{00000000-0005-0000-0000-000036000000}"/>
    <cellStyle name="’E‰Y_laroux" xfId="63" xr:uid="{00000000-0005-0000-0000-000037000000}"/>
    <cellStyle name="¤@?e_TEST-1 " xfId="64" xr:uid="{00000000-0005-0000-0000-000038000000}"/>
    <cellStyle name="20% - Accent1" xfId="65" xr:uid="{00000000-0005-0000-0000-000039000000}"/>
    <cellStyle name="20% - Accent2" xfId="66" xr:uid="{00000000-0005-0000-0000-00003A000000}"/>
    <cellStyle name="20% - Accent3" xfId="67" xr:uid="{00000000-0005-0000-0000-00003B000000}"/>
    <cellStyle name="20% - Accent4" xfId="68" xr:uid="{00000000-0005-0000-0000-00003C000000}"/>
    <cellStyle name="20% - Accent5" xfId="69" xr:uid="{00000000-0005-0000-0000-00003D000000}"/>
    <cellStyle name="20% - Accent6" xfId="70" xr:uid="{00000000-0005-0000-0000-00003E000000}"/>
    <cellStyle name="20% - 강조색1 10" xfId="71" xr:uid="{00000000-0005-0000-0000-00003F000000}"/>
    <cellStyle name="20% - 강조색1 2" xfId="72" xr:uid="{00000000-0005-0000-0000-000040000000}"/>
    <cellStyle name="20% - 강조색1 3" xfId="73" xr:uid="{00000000-0005-0000-0000-000041000000}"/>
    <cellStyle name="20% - 강조색1 4" xfId="74" xr:uid="{00000000-0005-0000-0000-000042000000}"/>
    <cellStyle name="20% - 강조색1 5" xfId="75" xr:uid="{00000000-0005-0000-0000-000043000000}"/>
    <cellStyle name="20% - 강조색1 6" xfId="76" xr:uid="{00000000-0005-0000-0000-000044000000}"/>
    <cellStyle name="20% - 강조색1 7" xfId="77" xr:uid="{00000000-0005-0000-0000-000045000000}"/>
    <cellStyle name="20% - 강조색1 8" xfId="78" xr:uid="{00000000-0005-0000-0000-000046000000}"/>
    <cellStyle name="20% - 강조색1 9" xfId="79" xr:uid="{00000000-0005-0000-0000-000047000000}"/>
    <cellStyle name="20% - 강조색2 10" xfId="80" xr:uid="{00000000-0005-0000-0000-000048000000}"/>
    <cellStyle name="20% - 강조색2 2" xfId="81" xr:uid="{00000000-0005-0000-0000-000049000000}"/>
    <cellStyle name="20% - 강조색2 3" xfId="82" xr:uid="{00000000-0005-0000-0000-00004A000000}"/>
    <cellStyle name="20% - 강조색2 4" xfId="83" xr:uid="{00000000-0005-0000-0000-00004B000000}"/>
    <cellStyle name="20% - 강조색2 5" xfId="84" xr:uid="{00000000-0005-0000-0000-00004C000000}"/>
    <cellStyle name="20% - 강조색2 6" xfId="85" xr:uid="{00000000-0005-0000-0000-00004D000000}"/>
    <cellStyle name="20% - 강조색2 7" xfId="86" xr:uid="{00000000-0005-0000-0000-00004E000000}"/>
    <cellStyle name="20% - 강조색2 8" xfId="87" xr:uid="{00000000-0005-0000-0000-00004F000000}"/>
    <cellStyle name="20% - 강조색2 9" xfId="88" xr:uid="{00000000-0005-0000-0000-000050000000}"/>
    <cellStyle name="20% - 강조색3 10" xfId="89" xr:uid="{00000000-0005-0000-0000-000051000000}"/>
    <cellStyle name="20% - 강조색3 2" xfId="90" xr:uid="{00000000-0005-0000-0000-000052000000}"/>
    <cellStyle name="20% - 강조색3 3" xfId="91" xr:uid="{00000000-0005-0000-0000-000053000000}"/>
    <cellStyle name="20% - 강조색3 4" xfId="92" xr:uid="{00000000-0005-0000-0000-000054000000}"/>
    <cellStyle name="20% - 강조색3 5" xfId="93" xr:uid="{00000000-0005-0000-0000-000055000000}"/>
    <cellStyle name="20% - 강조색3 6" xfId="94" xr:uid="{00000000-0005-0000-0000-000056000000}"/>
    <cellStyle name="20% - 강조색3 7" xfId="95" xr:uid="{00000000-0005-0000-0000-000057000000}"/>
    <cellStyle name="20% - 강조색3 8" xfId="96" xr:uid="{00000000-0005-0000-0000-000058000000}"/>
    <cellStyle name="20% - 강조색3 9" xfId="97" xr:uid="{00000000-0005-0000-0000-000059000000}"/>
    <cellStyle name="20% - 강조색4 10" xfId="98" xr:uid="{00000000-0005-0000-0000-00005A000000}"/>
    <cellStyle name="20% - 강조색4 2" xfId="99" xr:uid="{00000000-0005-0000-0000-00005B000000}"/>
    <cellStyle name="20% - 강조색4 3" xfId="100" xr:uid="{00000000-0005-0000-0000-00005C000000}"/>
    <cellStyle name="20% - 강조색4 4" xfId="101" xr:uid="{00000000-0005-0000-0000-00005D000000}"/>
    <cellStyle name="20% - 강조색4 5" xfId="102" xr:uid="{00000000-0005-0000-0000-00005E000000}"/>
    <cellStyle name="20% - 강조색4 6" xfId="103" xr:uid="{00000000-0005-0000-0000-00005F000000}"/>
    <cellStyle name="20% - 강조색4 7" xfId="104" xr:uid="{00000000-0005-0000-0000-000060000000}"/>
    <cellStyle name="20% - 강조색4 8" xfId="105" xr:uid="{00000000-0005-0000-0000-000061000000}"/>
    <cellStyle name="20% - 강조색4 9" xfId="106" xr:uid="{00000000-0005-0000-0000-000062000000}"/>
    <cellStyle name="20% - 강조색5 10" xfId="107" xr:uid="{00000000-0005-0000-0000-000063000000}"/>
    <cellStyle name="20% - 강조색5 2" xfId="108" xr:uid="{00000000-0005-0000-0000-000064000000}"/>
    <cellStyle name="20% - 강조색5 3" xfId="109" xr:uid="{00000000-0005-0000-0000-000065000000}"/>
    <cellStyle name="20% - 강조색5 4" xfId="110" xr:uid="{00000000-0005-0000-0000-000066000000}"/>
    <cellStyle name="20% - 강조색5 5" xfId="111" xr:uid="{00000000-0005-0000-0000-000067000000}"/>
    <cellStyle name="20% - 강조색5 6" xfId="112" xr:uid="{00000000-0005-0000-0000-000068000000}"/>
    <cellStyle name="20% - 강조색5 7" xfId="113" xr:uid="{00000000-0005-0000-0000-000069000000}"/>
    <cellStyle name="20% - 강조색5 8" xfId="114" xr:uid="{00000000-0005-0000-0000-00006A000000}"/>
    <cellStyle name="20% - 강조색5 9" xfId="115" xr:uid="{00000000-0005-0000-0000-00006B000000}"/>
    <cellStyle name="20% - 강조색6 10" xfId="116" xr:uid="{00000000-0005-0000-0000-00006C000000}"/>
    <cellStyle name="20% - 강조색6 2" xfId="117" xr:uid="{00000000-0005-0000-0000-00006D000000}"/>
    <cellStyle name="20% - 강조색6 3" xfId="118" xr:uid="{00000000-0005-0000-0000-00006E000000}"/>
    <cellStyle name="20% - 강조색6 4" xfId="119" xr:uid="{00000000-0005-0000-0000-00006F000000}"/>
    <cellStyle name="20% - 강조색6 5" xfId="120" xr:uid="{00000000-0005-0000-0000-000070000000}"/>
    <cellStyle name="20% - 강조색6 6" xfId="121" xr:uid="{00000000-0005-0000-0000-000071000000}"/>
    <cellStyle name="20% - 강조색6 7" xfId="122" xr:uid="{00000000-0005-0000-0000-000072000000}"/>
    <cellStyle name="20% - 강조색6 8" xfId="123" xr:uid="{00000000-0005-0000-0000-000073000000}"/>
    <cellStyle name="20% - 강조색6 9" xfId="124" xr:uid="{00000000-0005-0000-0000-000074000000}"/>
    <cellStyle name="40% - Accent1" xfId="125" xr:uid="{00000000-0005-0000-0000-000075000000}"/>
    <cellStyle name="40% - Accent2" xfId="126" xr:uid="{00000000-0005-0000-0000-000076000000}"/>
    <cellStyle name="40% - Accent3" xfId="127" xr:uid="{00000000-0005-0000-0000-000077000000}"/>
    <cellStyle name="40% - Accent4" xfId="128" xr:uid="{00000000-0005-0000-0000-000078000000}"/>
    <cellStyle name="40% - Accent5" xfId="129" xr:uid="{00000000-0005-0000-0000-000079000000}"/>
    <cellStyle name="40% - Accent6" xfId="130" xr:uid="{00000000-0005-0000-0000-00007A000000}"/>
    <cellStyle name="40% - 강조색1 10" xfId="131" xr:uid="{00000000-0005-0000-0000-00007B000000}"/>
    <cellStyle name="40% - 강조색1 2" xfId="132" xr:uid="{00000000-0005-0000-0000-00007C000000}"/>
    <cellStyle name="40% - 강조색1 3" xfId="133" xr:uid="{00000000-0005-0000-0000-00007D000000}"/>
    <cellStyle name="40% - 강조색1 4" xfId="134" xr:uid="{00000000-0005-0000-0000-00007E000000}"/>
    <cellStyle name="40% - 강조색1 5" xfId="135" xr:uid="{00000000-0005-0000-0000-00007F000000}"/>
    <cellStyle name="40% - 강조색1 6" xfId="136" xr:uid="{00000000-0005-0000-0000-000080000000}"/>
    <cellStyle name="40% - 강조색1 7" xfId="137" xr:uid="{00000000-0005-0000-0000-000081000000}"/>
    <cellStyle name="40% - 강조색1 8" xfId="138" xr:uid="{00000000-0005-0000-0000-000082000000}"/>
    <cellStyle name="40% - 강조색1 9" xfId="139" xr:uid="{00000000-0005-0000-0000-000083000000}"/>
    <cellStyle name="40% - 강조색2 10" xfId="140" xr:uid="{00000000-0005-0000-0000-000084000000}"/>
    <cellStyle name="40% - 강조색2 2" xfId="141" xr:uid="{00000000-0005-0000-0000-000085000000}"/>
    <cellStyle name="40% - 강조색2 3" xfId="142" xr:uid="{00000000-0005-0000-0000-000086000000}"/>
    <cellStyle name="40% - 강조색2 4" xfId="143" xr:uid="{00000000-0005-0000-0000-000087000000}"/>
    <cellStyle name="40% - 강조색2 5" xfId="144" xr:uid="{00000000-0005-0000-0000-000088000000}"/>
    <cellStyle name="40% - 강조색2 6" xfId="145" xr:uid="{00000000-0005-0000-0000-000089000000}"/>
    <cellStyle name="40% - 강조색2 7" xfId="146" xr:uid="{00000000-0005-0000-0000-00008A000000}"/>
    <cellStyle name="40% - 강조색2 8" xfId="147" xr:uid="{00000000-0005-0000-0000-00008B000000}"/>
    <cellStyle name="40% - 강조색2 9" xfId="148" xr:uid="{00000000-0005-0000-0000-00008C000000}"/>
    <cellStyle name="40% - 강조색3 10" xfId="149" xr:uid="{00000000-0005-0000-0000-00008D000000}"/>
    <cellStyle name="40% - 강조색3 2" xfId="150" xr:uid="{00000000-0005-0000-0000-00008E000000}"/>
    <cellStyle name="40% - 강조색3 3" xfId="151" xr:uid="{00000000-0005-0000-0000-00008F000000}"/>
    <cellStyle name="40% - 강조색3 4" xfId="152" xr:uid="{00000000-0005-0000-0000-000090000000}"/>
    <cellStyle name="40% - 강조색3 5" xfId="153" xr:uid="{00000000-0005-0000-0000-000091000000}"/>
    <cellStyle name="40% - 강조색3 6" xfId="154" xr:uid="{00000000-0005-0000-0000-000092000000}"/>
    <cellStyle name="40% - 강조색3 7" xfId="155" xr:uid="{00000000-0005-0000-0000-000093000000}"/>
    <cellStyle name="40% - 강조색3 8" xfId="156" xr:uid="{00000000-0005-0000-0000-000094000000}"/>
    <cellStyle name="40% - 강조색3 9" xfId="157" xr:uid="{00000000-0005-0000-0000-000095000000}"/>
    <cellStyle name="40% - 강조색4 10" xfId="158" xr:uid="{00000000-0005-0000-0000-000096000000}"/>
    <cellStyle name="40% - 강조색4 2" xfId="159" xr:uid="{00000000-0005-0000-0000-000097000000}"/>
    <cellStyle name="40% - 강조색4 3" xfId="160" xr:uid="{00000000-0005-0000-0000-000098000000}"/>
    <cellStyle name="40% - 강조색4 4" xfId="161" xr:uid="{00000000-0005-0000-0000-000099000000}"/>
    <cellStyle name="40% - 강조색4 5" xfId="162" xr:uid="{00000000-0005-0000-0000-00009A000000}"/>
    <cellStyle name="40% - 강조색4 6" xfId="163" xr:uid="{00000000-0005-0000-0000-00009B000000}"/>
    <cellStyle name="40% - 강조색4 7" xfId="164" xr:uid="{00000000-0005-0000-0000-00009C000000}"/>
    <cellStyle name="40% - 강조색4 8" xfId="165" xr:uid="{00000000-0005-0000-0000-00009D000000}"/>
    <cellStyle name="40% - 강조색4 9" xfId="166" xr:uid="{00000000-0005-0000-0000-00009E000000}"/>
    <cellStyle name="40% - 강조색5 10" xfId="167" xr:uid="{00000000-0005-0000-0000-00009F000000}"/>
    <cellStyle name="40% - 강조색5 2" xfId="168" xr:uid="{00000000-0005-0000-0000-0000A0000000}"/>
    <cellStyle name="40% - 강조색5 3" xfId="169" xr:uid="{00000000-0005-0000-0000-0000A1000000}"/>
    <cellStyle name="40% - 강조색5 4" xfId="170" xr:uid="{00000000-0005-0000-0000-0000A2000000}"/>
    <cellStyle name="40% - 강조색5 5" xfId="171" xr:uid="{00000000-0005-0000-0000-0000A3000000}"/>
    <cellStyle name="40% - 강조색5 6" xfId="172" xr:uid="{00000000-0005-0000-0000-0000A4000000}"/>
    <cellStyle name="40% - 강조색5 7" xfId="173" xr:uid="{00000000-0005-0000-0000-0000A5000000}"/>
    <cellStyle name="40% - 강조색5 8" xfId="174" xr:uid="{00000000-0005-0000-0000-0000A6000000}"/>
    <cellStyle name="40% - 강조색5 9" xfId="175" xr:uid="{00000000-0005-0000-0000-0000A7000000}"/>
    <cellStyle name="40% - 강조색6 10" xfId="176" xr:uid="{00000000-0005-0000-0000-0000A8000000}"/>
    <cellStyle name="40% - 강조색6 2" xfId="177" xr:uid="{00000000-0005-0000-0000-0000A9000000}"/>
    <cellStyle name="40% - 강조색6 3" xfId="178" xr:uid="{00000000-0005-0000-0000-0000AA000000}"/>
    <cellStyle name="40% - 강조색6 4" xfId="179" xr:uid="{00000000-0005-0000-0000-0000AB000000}"/>
    <cellStyle name="40% - 강조색6 5" xfId="180" xr:uid="{00000000-0005-0000-0000-0000AC000000}"/>
    <cellStyle name="40% - 강조색6 6" xfId="181" xr:uid="{00000000-0005-0000-0000-0000AD000000}"/>
    <cellStyle name="40% - 강조색6 7" xfId="182" xr:uid="{00000000-0005-0000-0000-0000AE000000}"/>
    <cellStyle name="40% - 강조색6 8" xfId="183" xr:uid="{00000000-0005-0000-0000-0000AF000000}"/>
    <cellStyle name="40% - 강조색6 9" xfId="184" xr:uid="{00000000-0005-0000-0000-0000B0000000}"/>
    <cellStyle name="60% - Accent1" xfId="185" xr:uid="{00000000-0005-0000-0000-0000B1000000}"/>
    <cellStyle name="60% - Accent2" xfId="186" xr:uid="{00000000-0005-0000-0000-0000B2000000}"/>
    <cellStyle name="60% - Accent3" xfId="187" xr:uid="{00000000-0005-0000-0000-0000B3000000}"/>
    <cellStyle name="60% - Accent4" xfId="188" xr:uid="{00000000-0005-0000-0000-0000B4000000}"/>
    <cellStyle name="60% - Accent5" xfId="189" xr:uid="{00000000-0005-0000-0000-0000B5000000}"/>
    <cellStyle name="60% - Accent6" xfId="190" xr:uid="{00000000-0005-0000-0000-0000B6000000}"/>
    <cellStyle name="60% - 강조색1 10" xfId="191" xr:uid="{00000000-0005-0000-0000-0000B7000000}"/>
    <cellStyle name="60% - 강조색1 2" xfId="192" xr:uid="{00000000-0005-0000-0000-0000B8000000}"/>
    <cellStyle name="60% - 강조색1 3" xfId="193" xr:uid="{00000000-0005-0000-0000-0000B9000000}"/>
    <cellStyle name="60% - 강조색1 4" xfId="194" xr:uid="{00000000-0005-0000-0000-0000BA000000}"/>
    <cellStyle name="60% - 강조색1 5" xfId="195" xr:uid="{00000000-0005-0000-0000-0000BB000000}"/>
    <cellStyle name="60% - 강조색1 6" xfId="196" xr:uid="{00000000-0005-0000-0000-0000BC000000}"/>
    <cellStyle name="60% - 강조색1 7" xfId="197" xr:uid="{00000000-0005-0000-0000-0000BD000000}"/>
    <cellStyle name="60% - 강조색1 8" xfId="198" xr:uid="{00000000-0005-0000-0000-0000BE000000}"/>
    <cellStyle name="60% - 강조색1 9" xfId="199" xr:uid="{00000000-0005-0000-0000-0000BF000000}"/>
    <cellStyle name="60% - 강조색2 10" xfId="200" xr:uid="{00000000-0005-0000-0000-0000C0000000}"/>
    <cellStyle name="60% - 강조색2 2" xfId="201" xr:uid="{00000000-0005-0000-0000-0000C1000000}"/>
    <cellStyle name="60% - 강조색2 3" xfId="202" xr:uid="{00000000-0005-0000-0000-0000C2000000}"/>
    <cellStyle name="60% - 강조색2 4" xfId="203" xr:uid="{00000000-0005-0000-0000-0000C3000000}"/>
    <cellStyle name="60% - 강조색2 5" xfId="204" xr:uid="{00000000-0005-0000-0000-0000C4000000}"/>
    <cellStyle name="60% - 강조색2 6" xfId="205" xr:uid="{00000000-0005-0000-0000-0000C5000000}"/>
    <cellStyle name="60% - 강조색2 7" xfId="206" xr:uid="{00000000-0005-0000-0000-0000C6000000}"/>
    <cellStyle name="60% - 강조색2 8" xfId="207" xr:uid="{00000000-0005-0000-0000-0000C7000000}"/>
    <cellStyle name="60% - 강조색2 9" xfId="208" xr:uid="{00000000-0005-0000-0000-0000C8000000}"/>
    <cellStyle name="60% - 강조색3 10" xfId="209" xr:uid="{00000000-0005-0000-0000-0000C9000000}"/>
    <cellStyle name="60% - 강조색3 2" xfId="210" xr:uid="{00000000-0005-0000-0000-0000CA000000}"/>
    <cellStyle name="60% - 강조색3 3" xfId="211" xr:uid="{00000000-0005-0000-0000-0000CB000000}"/>
    <cellStyle name="60% - 강조색3 4" xfId="212" xr:uid="{00000000-0005-0000-0000-0000CC000000}"/>
    <cellStyle name="60% - 강조색3 5" xfId="213" xr:uid="{00000000-0005-0000-0000-0000CD000000}"/>
    <cellStyle name="60% - 강조색3 6" xfId="214" xr:uid="{00000000-0005-0000-0000-0000CE000000}"/>
    <cellStyle name="60% - 강조색3 7" xfId="215" xr:uid="{00000000-0005-0000-0000-0000CF000000}"/>
    <cellStyle name="60% - 강조색3 8" xfId="216" xr:uid="{00000000-0005-0000-0000-0000D0000000}"/>
    <cellStyle name="60% - 강조색3 9" xfId="217" xr:uid="{00000000-0005-0000-0000-0000D1000000}"/>
    <cellStyle name="60% - 강조색4 10" xfId="218" xr:uid="{00000000-0005-0000-0000-0000D2000000}"/>
    <cellStyle name="60% - 강조색4 2" xfId="219" xr:uid="{00000000-0005-0000-0000-0000D3000000}"/>
    <cellStyle name="60% - 강조색4 3" xfId="220" xr:uid="{00000000-0005-0000-0000-0000D4000000}"/>
    <cellStyle name="60% - 강조색4 4" xfId="221" xr:uid="{00000000-0005-0000-0000-0000D5000000}"/>
    <cellStyle name="60% - 강조색4 5" xfId="222" xr:uid="{00000000-0005-0000-0000-0000D6000000}"/>
    <cellStyle name="60% - 강조색4 6" xfId="223" xr:uid="{00000000-0005-0000-0000-0000D7000000}"/>
    <cellStyle name="60% - 강조색4 7" xfId="224" xr:uid="{00000000-0005-0000-0000-0000D8000000}"/>
    <cellStyle name="60% - 강조색4 8" xfId="225" xr:uid="{00000000-0005-0000-0000-0000D9000000}"/>
    <cellStyle name="60% - 강조색4 9" xfId="226" xr:uid="{00000000-0005-0000-0000-0000DA000000}"/>
    <cellStyle name="60% - 강조색5 10" xfId="227" xr:uid="{00000000-0005-0000-0000-0000DB000000}"/>
    <cellStyle name="60% - 강조색5 2" xfId="228" xr:uid="{00000000-0005-0000-0000-0000DC000000}"/>
    <cellStyle name="60% - 강조색5 3" xfId="229" xr:uid="{00000000-0005-0000-0000-0000DD000000}"/>
    <cellStyle name="60% - 강조색5 4" xfId="230" xr:uid="{00000000-0005-0000-0000-0000DE000000}"/>
    <cellStyle name="60% - 강조색5 5" xfId="231" xr:uid="{00000000-0005-0000-0000-0000DF000000}"/>
    <cellStyle name="60% - 강조색5 6" xfId="232" xr:uid="{00000000-0005-0000-0000-0000E0000000}"/>
    <cellStyle name="60% - 강조색5 7" xfId="233" xr:uid="{00000000-0005-0000-0000-0000E1000000}"/>
    <cellStyle name="60% - 강조색5 8" xfId="234" xr:uid="{00000000-0005-0000-0000-0000E2000000}"/>
    <cellStyle name="60% - 강조색5 9" xfId="235" xr:uid="{00000000-0005-0000-0000-0000E3000000}"/>
    <cellStyle name="60% - 강조색6 10" xfId="236" xr:uid="{00000000-0005-0000-0000-0000E4000000}"/>
    <cellStyle name="60% - 강조색6 2" xfId="237" xr:uid="{00000000-0005-0000-0000-0000E5000000}"/>
    <cellStyle name="60% - 강조색6 3" xfId="238" xr:uid="{00000000-0005-0000-0000-0000E6000000}"/>
    <cellStyle name="60% - 강조색6 4" xfId="239" xr:uid="{00000000-0005-0000-0000-0000E7000000}"/>
    <cellStyle name="60% - 강조색6 5" xfId="240" xr:uid="{00000000-0005-0000-0000-0000E8000000}"/>
    <cellStyle name="60% - 강조색6 6" xfId="241" xr:uid="{00000000-0005-0000-0000-0000E9000000}"/>
    <cellStyle name="60% - 강조색6 7" xfId="242" xr:uid="{00000000-0005-0000-0000-0000EA000000}"/>
    <cellStyle name="60% - 강조색6 8" xfId="243" xr:uid="{00000000-0005-0000-0000-0000EB000000}"/>
    <cellStyle name="60% - 강조색6 9" xfId="244" xr:uid="{00000000-0005-0000-0000-0000EC000000}"/>
    <cellStyle name="Accent1" xfId="245" xr:uid="{00000000-0005-0000-0000-0000ED000000}"/>
    <cellStyle name="Accent2" xfId="246" xr:uid="{00000000-0005-0000-0000-0000EE000000}"/>
    <cellStyle name="Accent3" xfId="247" xr:uid="{00000000-0005-0000-0000-0000EF000000}"/>
    <cellStyle name="Accent4" xfId="248" xr:uid="{00000000-0005-0000-0000-0000F0000000}"/>
    <cellStyle name="Accent5" xfId="249" xr:uid="{00000000-0005-0000-0000-0000F1000000}"/>
    <cellStyle name="Accent6" xfId="250" xr:uid="{00000000-0005-0000-0000-0000F2000000}"/>
    <cellStyle name="Aee­ " xfId="251" xr:uid="{00000000-0005-0000-0000-0000F3000000}"/>
    <cellStyle name="AeE­ [0]_±a¼uAe½A " xfId="252" xr:uid="{00000000-0005-0000-0000-0000F4000000}"/>
    <cellStyle name="AeE­_±a¼uAe½A " xfId="253" xr:uid="{00000000-0005-0000-0000-0000F5000000}"/>
    <cellStyle name="ALIGNMENT" xfId="254" xr:uid="{00000000-0005-0000-0000-0000F6000000}"/>
    <cellStyle name="AÞ¸¶ [0]_±a¼uAe½A " xfId="255" xr:uid="{00000000-0005-0000-0000-0000F7000000}"/>
    <cellStyle name="AÞ¸¶_±a¼uAe½A " xfId="256" xr:uid="{00000000-0005-0000-0000-0000F8000000}"/>
    <cellStyle name="Bad" xfId="257" xr:uid="{00000000-0005-0000-0000-0000F9000000}"/>
    <cellStyle name="C￥AØ_  FAB AIA¤  " xfId="258" xr:uid="{00000000-0005-0000-0000-0000FA000000}"/>
    <cellStyle name="Calc Currency (0)" xfId="259" xr:uid="{00000000-0005-0000-0000-0000FB000000}"/>
    <cellStyle name="Calculation" xfId="260" xr:uid="{00000000-0005-0000-0000-0000FC000000}"/>
    <cellStyle name="category" xfId="261" xr:uid="{00000000-0005-0000-0000-0000FD000000}"/>
    <cellStyle name="Check Cell" xfId="262" xr:uid="{00000000-0005-0000-0000-0000FE000000}"/>
    <cellStyle name="CIAIÆU¸μAⓒ" xfId="263" xr:uid="{00000000-0005-0000-0000-0000FF000000}"/>
    <cellStyle name="Comma" xfId="264" xr:uid="{00000000-0005-0000-0000-000000010000}"/>
    <cellStyle name="Comma [0]" xfId="265" xr:uid="{00000000-0005-0000-0000-000001010000}"/>
    <cellStyle name="comma zerodec" xfId="266" xr:uid="{00000000-0005-0000-0000-000002010000}"/>
    <cellStyle name="Comma_ SG&amp;A Bridge " xfId="267" xr:uid="{00000000-0005-0000-0000-000003010000}"/>
    <cellStyle name="Comma0" xfId="268" xr:uid="{00000000-0005-0000-0000-000004010000}"/>
    <cellStyle name="Comma0 2" xfId="269" xr:uid="{00000000-0005-0000-0000-000005010000}"/>
    <cellStyle name="Copied" xfId="270" xr:uid="{00000000-0005-0000-0000-000006010000}"/>
    <cellStyle name="Curren?_x0012_퐀_x0017_?" xfId="271" xr:uid="{00000000-0005-0000-0000-000007010000}"/>
    <cellStyle name="Currency" xfId="272" xr:uid="{00000000-0005-0000-0000-000008010000}"/>
    <cellStyle name="Currency [0]" xfId="273" xr:uid="{00000000-0005-0000-0000-000009010000}"/>
    <cellStyle name="Currency_ SG&amp;A Bridge " xfId="274" xr:uid="{00000000-0005-0000-0000-00000A010000}"/>
    <cellStyle name="Currency0" xfId="275" xr:uid="{00000000-0005-0000-0000-00000B010000}"/>
    <cellStyle name="Currency0 2" xfId="276" xr:uid="{00000000-0005-0000-0000-00000C010000}"/>
    <cellStyle name="Currency1" xfId="277" xr:uid="{00000000-0005-0000-0000-00000D010000}"/>
    <cellStyle name="Date" xfId="278" xr:uid="{00000000-0005-0000-0000-00000E010000}"/>
    <cellStyle name="Date 2" xfId="279" xr:uid="{00000000-0005-0000-0000-00000F010000}"/>
    <cellStyle name="Dollar (zero dec)" xfId="280" xr:uid="{00000000-0005-0000-0000-000010010000}"/>
    <cellStyle name="Entered" xfId="281" xr:uid="{00000000-0005-0000-0000-000011010000}"/>
    <cellStyle name="Euro" xfId="282" xr:uid="{00000000-0005-0000-0000-000012010000}"/>
    <cellStyle name="Explanatory Text" xfId="283" xr:uid="{00000000-0005-0000-0000-000013010000}"/>
    <cellStyle name="F2" xfId="284" xr:uid="{00000000-0005-0000-0000-000014010000}"/>
    <cellStyle name="F3" xfId="285" xr:uid="{00000000-0005-0000-0000-000015010000}"/>
    <cellStyle name="F4" xfId="286" xr:uid="{00000000-0005-0000-0000-000016010000}"/>
    <cellStyle name="F5" xfId="287" xr:uid="{00000000-0005-0000-0000-000017010000}"/>
    <cellStyle name="F6" xfId="288" xr:uid="{00000000-0005-0000-0000-000018010000}"/>
    <cellStyle name="F7" xfId="289" xr:uid="{00000000-0005-0000-0000-000019010000}"/>
    <cellStyle name="F8" xfId="290" xr:uid="{00000000-0005-0000-0000-00001A010000}"/>
    <cellStyle name="Fixed" xfId="291" xr:uid="{00000000-0005-0000-0000-00001B010000}"/>
    <cellStyle name="Fixed 2" xfId="292" xr:uid="{00000000-0005-0000-0000-00001C010000}"/>
    <cellStyle name="Good" xfId="293" xr:uid="{00000000-0005-0000-0000-00001D010000}"/>
    <cellStyle name="Grey" xfId="294" xr:uid="{00000000-0005-0000-0000-00001E010000}"/>
    <cellStyle name="HEADER" xfId="295" xr:uid="{00000000-0005-0000-0000-00001F010000}"/>
    <cellStyle name="Header1" xfId="296" xr:uid="{00000000-0005-0000-0000-000020010000}"/>
    <cellStyle name="Header2" xfId="297" xr:uid="{00000000-0005-0000-0000-000021010000}"/>
    <cellStyle name="Heading 1" xfId="298" xr:uid="{00000000-0005-0000-0000-000022010000}"/>
    <cellStyle name="Heading 1 2" xfId="299" xr:uid="{00000000-0005-0000-0000-000023010000}"/>
    <cellStyle name="Heading 1 3" xfId="300" xr:uid="{00000000-0005-0000-0000-000024010000}"/>
    <cellStyle name="Heading 2" xfId="301" xr:uid="{00000000-0005-0000-0000-000025010000}"/>
    <cellStyle name="Heading 2 2" xfId="302" xr:uid="{00000000-0005-0000-0000-000026010000}"/>
    <cellStyle name="Heading 2 3" xfId="303" xr:uid="{00000000-0005-0000-0000-000027010000}"/>
    <cellStyle name="Heading 3" xfId="304" xr:uid="{00000000-0005-0000-0000-000028010000}"/>
    <cellStyle name="Heading 4" xfId="305" xr:uid="{00000000-0005-0000-0000-000029010000}"/>
    <cellStyle name="Heading1" xfId="306" xr:uid="{00000000-0005-0000-0000-00002A010000}"/>
    <cellStyle name="Heading2" xfId="307" xr:uid="{00000000-0005-0000-0000-00002B010000}"/>
    <cellStyle name="Hyperlink_NEGS" xfId="308" xr:uid="{00000000-0005-0000-0000-00002C010000}"/>
    <cellStyle name="Input" xfId="309" xr:uid="{00000000-0005-0000-0000-00002D010000}"/>
    <cellStyle name="Input [yellow]" xfId="310" xr:uid="{00000000-0005-0000-0000-00002E010000}"/>
    <cellStyle name="Linked Cell" xfId="311" xr:uid="{00000000-0005-0000-0000-00002F010000}"/>
    <cellStyle name="Model" xfId="312" xr:uid="{00000000-0005-0000-0000-000030010000}"/>
    <cellStyle name="Neutral" xfId="313" xr:uid="{00000000-0005-0000-0000-000031010000}"/>
    <cellStyle name="no dec" xfId="314" xr:uid="{00000000-0005-0000-0000-000032010000}"/>
    <cellStyle name="Normal - Style1" xfId="315" xr:uid="{00000000-0005-0000-0000-000033010000}"/>
    <cellStyle name="Normal - 유형1" xfId="316" xr:uid="{00000000-0005-0000-0000-000034010000}"/>
    <cellStyle name="Normal_ SG&amp;A Bridge" xfId="317" xr:uid="{00000000-0005-0000-0000-000035010000}"/>
    <cellStyle name="Note" xfId="318" xr:uid="{00000000-0005-0000-0000-000036010000}"/>
    <cellStyle name="Œ…?æ맖?e [0.00]_laroux" xfId="319" xr:uid="{00000000-0005-0000-0000-000037010000}"/>
    <cellStyle name="Œ…?æ맖?e_laroux" xfId="320" xr:uid="{00000000-0005-0000-0000-000038010000}"/>
    <cellStyle name="Output" xfId="321" xr:uid="{00000000-0005-0000-0000-000039010000}"/>
    <cellStyle name="Percent" xfId="322" xr:uid="{00000000-0005-0000-0000-00003A010000}"/>
    <cellStyle name="Percent [2]" xfId="323" xr:uid="{00000000-0005-0000-0000-00003B010000}"/>
    <cellStyle name="RevList" xfId="324" xr:uid="{00000000-0005-0000-0000-00003C010000}"/>
    <cellStyle name="subhead" xfId="325" xr:uid="{00000000-0005-0000-0000-00003D010000}"/>
    <cellStyle name="Subtotal" xfId="326" xr:uid="{00000000-0005-0000-0000-00003E010000}"/>
    <cellStyle name="Title" xfId="327" xr:uid="{00000000-0005-0000-0000-00003F010000}"/>
    <cellStyle name="title [1]" xfId="328" xr:uid="{00000000-0005-0000-0000-000040010000}"/>
    <cellStyle name="title [2]" xfId="329" xr:uid="{00000000-0005-0000-0000-000041010000}"/>
    <cellStyle name="Total" xfId="330" xr:uid="{00000000-0005-0000-0000-000042010000}"/>
    <cellStyle name="Total 2" xfId="331" xr:uid="{00000000-0005-0000-0000-000043010000}"/>
    <cellStyle name="Total 3" xfId="332" xr:uid="{00000000-0005-0000-0000-000044010000}"/>
    <cellStyle name="Warning Text" xfId="333" xr:uid="{00000000-0005-0000-0000-000045010000}"/>
    <cellStyle name="μU¿¡ ¿A´A CIAIÆU¸μAⓒ" xfId="334" xr:uid="{00000000-0005-0000-0000-000046010000}"/>
    <cellStyle name="강조색1 10" xfId="335" xr:uid="{00000000-0005-0000-0000-000047010000}"/>
    <cellStyle name="강조색1 2" xfId="336" xr:uid="{00000000-0005-0000-0000-000048010000}"/>
    <cellStyle name="강조색1 3" xfId="337" xr:uid="{00000000-0005-0000-0000-000049010000}"/>
    <cellStyle name="강조색1 4" xfId="338" xr:uid="{00000000-0005-0000-0000-00004A010000}"/>
    <cellStyle name="강조색1 5" xfId="339" xr:uid="{00000000-0005-0000-0000-00004B010000}"/>
    <cellStyle name="강조색1 6" xfId="340" xr:uid="{00000000-0005-0000-0000-00004C010000}"/>
    <cellStyle name="강조색1 7" xfId="341" xr:uid="{00000000-0005-0000-0000-00004D010000}"/>
    <cellStyle name="강조색1 8" xfId="342" xr:uid="{00000000-0005-0000-0000-00004E010000}"/>
    <cellStyle name="강조색1 9" xfId="343" xr:uid="{00000000-0005-0000-0000-00004F010000}"/>
    <cellStyle name="강조색2 10" xfId="344" xr:uid="{00000000-0005-0000-0000-000050010000}"/>
    <cellStyle name="강조색2 2" xfId="345" xr:uid="{00000000-0005-0000-0000-000051010000}"/>
    <cellStyle name="강조색2 3" xfId="346" xr:uid="{00000000-0005-0000-0000-000052010000}"/>
    <cellStyle name="강조색2 4" xfId="347" xr:uid="{00000000-0005-0000-0000-000053010000}"/>
    <cellStyle name="강조색2 5" xfId="348" xr:uid="{00000000-0005-0000-0000-000054010000}"/>
    <cellStyle name="강조색2 6" xfId="349" xr:uid="{00000000-0005-0000-0000-000055010000}"/>
    <cellStyle name="강조색2 7" xfId="350" xr:uid="{00000000-0005-0000-0000-000056010000}"/>
    <cellStyle name="강조색2 8" xfId="351" xr:uid="{00000000-0005-0000-0000-000057010000}"/>
    <cellStyle name="강조색2 9" xfId="352" xr:uid="{00000000-0005-0000-0000-000058010000}"/>
    <cellStyle name="강조색3 10" xfId="353" xr:uid="{00000000-0005-0000-0000-000059010000}"/>
    <cellStyle name="강조색3 2" xfId="354" xr:uid="{00000000-0005-0000-0000-00005A010000}"/>
    <cellStyle name="강조색3 3" xfId="355" xr:uid="{00000000-0005-0000-0000-00005B010000}"/>
    <cellStyle name="강조색3 4" xfId="356" xr:uid="{00000000-0005-0000-0000-00005C010000}"/>
    <cellStyle name="강조색3 5" xfId="357" xr:uid="{00000000-0005-0000-0000-00005D010000}"/>
    <cellStyle name="강조색3 6" xfId="358" xr:uid="{00000000-0005-0000-0000-00005E010000}"/>
    <cellStyle name="강조색3 7" xfId="359" xr:uid="{00000000-0005-0000-0000-00005F010000}"/>
    <cellStyle name="강조색3 8" xfId="360" xr:uid="{00000000-0005-0000-0000-000060010000}"/>
    <cellStyle name="강조색3 9" xfId="361" xr:uid="{00000000-0005-0000-0000-000061010000}"/>
    <cellStyle name="강조색4 10" xfId="362" xr:uid="{00000000-0005-0000-0000-000062010000}"/>
    <cellStyle name="강조색4 2" xfId="363" xr:uid="{00000000-0005-0000-0000-000063010000}"/>
    <cellStyle name="강조색4 3" xfId="364" xr:uid="{00000000-0005-0000-0000-000064010000}"/>
    <cellStyle name="강조색4 4" xfId="365" xr:uid="{00000000-0005-0000-0000-000065010000}"/>
    <cellStyle name="강조색4 5" xfId="366" xr:uid="{00000000-0005-0000-0000-000066010000}"/>
    <cellStyle name="강조색4 6" xfId="367" xr:uid="{00000000-0005-0000-0000-000067010000}"/>
    <cellStyle name="강조색4 7" xfId="368" xr:uid="{00000000-0005-0000-0000-000068010000}"/>
    <cellStyle name="강조색4 8" xfId="369" xr:uid="{00000000-0005-0000-0000-000069010000}"/>
    <cellStyle name="강조색4 9" xfId="370" xr:uid="{00000000-0005-0000-0000-00006A010000}"/>
    <cellStyle name="강조색5 10" xfId="371" xr:uid="{00000000-0005-0000-0000-00006B010000}"/>
    <cellStyle name="강조색5 2" xfId="372" xr:uid="{00000000-0005-0000-0000-00006C010000}"/>
    <cellStyle name="강조색5 3" xfId="373" xr:uid="{00000000-0005-0000-0000-00006D010000}"/>
    <cellStyle name="강조색5 4" xfId="374" xr:uid="{00000000-0005-0000-0000-00006E010000}"/>
    <cellStyle name="강조색5 5" xfId="375" xr:uid="{00000000-0005-0000-0000-00006F010000}"/>
    <cellStyle name="강조색5 6" xfId="376" xr:uid="{00000000-0005-0000-0000-000070010000}"/>
    <cellStyle name="강조색5 7" xfId="377" xr:uid="{00000000-0005-0000-0000-000071010000}"/>
    <cellStyle name="강조색5 8" xfId="378" xr:uid="{00000000-0005-0000-0000-000072010000}"/>
    <cellStyle name="강조색5 9" xfId="379" xr:uid="{00000000-0005-0000-0000-000073010000}"/>
    <cellStyle name="강조색6 10" xfId="380" xr:uid="{00000000-0005-0000-0000-000074010000}"/>
    <cellStyle name="강조색6 2" xfId="381" xr:uid="{00000000-0005-0000-0000-000075010000}"/>
    <cellStyle name="강조색6 3" xfId="382" xr:uid="{00000000-0005-0000-0000-000076010000}"/>
    <cellStyle name="강조색6 4" xfId="383" xr:uid="{00000000-0005-0000-0000-000077010000}"/>
    <cellStyle name="강조색6 5" xfId="384" xr:uid="{00000000-0005-0000-0000-000078010000}"/>
    <cellStyle name="강조색6 6" xfId="385" xr:uid="{00000000-0005-0000-0000-000079010000}"/>
    <cellStyle name="강조색6 7" xfId="386" xr:uid="{00000000-0005-0000-0000-00007A010000}"/>
    <cellStyle name="강조색6 8" xfId="387" xr:uid="{00000000-0005-0000-0000-00007B010000}"/>
    <cellStyle name="강조색6 9" xfId="388" xr:uid="{00000000-0005-0000-0000-00007C010000}"/>
    <cellStyle name="경고문 10" xfId="389" xr:uid="{00000000-0005-0000-0000-00007D010000}"/>
    <cellStyle name="경고문 2" xfId="390" xr:uid="{00000000-0005-0000-0000-00007E010000}"/>
    <cellStyle name="경고문 3" xfId="391" xr:uid="{00000000-0005-0000-0000-00007F010000}"/>
    <cellStyle name="경고문 4" xfId="392" xr:uid="{00000000-0005-0000-0000-000080010000}"/>
    <cellStyle name="경고문 5" xfId="393" xr:uid="{00000000-0005-0000-0000-000081010000}"/>
    <cellStyle name="경고문 6" xfId="394" xr:uid="{00000000-0005-0000-0000-000082010000}"/>
    <cellStyle name="경고문 7" xfId="395" xr:uid="{00000000-0005-0000-0000-000083010000}"/>
    <cellStyle name="경고문 8" xfId="396" xr:uid="{00000000-0005-0000-0000-000084010000}"/>
    <cellStyle name="경고문 9" xfId="397" xr:uid="{00000000-0005-0000-0000-000085010000}"/>
    <cellStyle name="계산 10" xfId="398" xr:uid="{00000000-0005-0000-0000-000086010000}"/>
    <cellStyle name="계산 2" xfId="399" xr:uid="{00000000-0005-0000-0000-000087010000}"/>
    <cellStyle name="계산 3" xfId="400" xr:uid="{00000000-0005-0000-0000-000088010000}"/>
    <cellStyle name="계산 4" xfId="401" xr:uid="{00000000-0005-0000-0000-000089010000}"/>
    <cellStyle name="계산 5" xfId="402" xr:uid="{00000000-0005-0000-0000-00008A010000}"/>
    <cellStyle name="계산 6" xfId="403" xr:uid="{00000000-0005-0000-0000-00008B010000}"/>
    <cellStyle name="계산 7" xfId="404" xr:uid="{00000000-0005-0000-0000-00008C010000}"/>
    <cellStyle name="계산 8" xfId="405" xr:uid="{00000000-0005-0000-0000-00008D010000}"/>
    <cellStyle name="계산 9" xfId="406" xr:uid="{00000000-0005-0000-0000-00008E010000}"/>
    <cellStyle name="고정소숫점" xfId="407" xr:uid="{00000000-0005-0000-0000-00008F010000}"/>
    <cellStyle name="고정출력1" xfId="408" xr:uid="{00000000-0005-0000-0000-000090010000}"/>
    <cellStyle name="고정출력2" xfId="409" xr:uid="{00000000-0005-0000-0000-000091010000}"/>
    <cellStyle name="나쁨 10" xfId="410" xr:uid="{00000000-0005-0000-0000-000092010000}"/>
    <cellStyle name="나쁨 2" xfId="411" xr:uid="{00000000-0005-0000-0000-000093010000}"/>
    <cellStyle name="나쁨 3" xfId="412" xr:uid="{00000000-0005-0000-0000-000094010000}"/>
    <cellStyle name="나쁨 4" xfId="413" xr:uid="{00000000-0005-0000-0000-000095010000}"/>
    <cellStyle name="나쁨 5" xfId="414" xr:uid="{00000000-0005-0000-0000-000096010000}"/>
    <cellStyle name="나쁨 6" xfId="415" xr:uid="{00000000-0005-0000-0000-000097010000}"/>
    <cellStyle name="나쁨 7" xfId="416" xr:uid="{00000000-0005-0000-0000-000098010000}"/>
    <cellStyle name="나쁨 8" xfId="417" xr:uid="{00000000-0005-0000-0000-000099010000}"/>
    <cellStyle name="나쁨 9" xfId="418" xr:uid="{00000000-0005-0000-0000-00009A010000}"/>
    <cellStyle name="날짜" xfId="419" xr:uid="{00000000-0005-0000-0000-00009B010000}"/>
    <cellStyle name="내역서" xfId="420" xr:uid="{00000000-0005-0000-0000-00009C010000}"/>
    <cellStyle name="달러" xfId="421" xr:uid="{00000000-0005-0000-0000-00009D010000}"/>
    <cellStyle name="뒤에 오는 하이퍼링크" xfId="422" xr:uid="{00000000-0005-0000-0000-00009E010000}"/>
    <cellStyle name="똿뗦먛귟 [0.00]_PRODUCT DETAIL Q1" xfId="423" xr:uid="{00000000-0005-0000-0000-00009F010000}"/>
    <cellStyle name="똿뗦먛귟_PRODUCT DETAIL Q1" xfId="424" xr:uid="{00000000-0005-0000-0000-0000A0010000}"/>
    <cellStyle name="메모 10" xfId="425" xr:uid="{00000000-0005-0000-0000-0000A1010000}"/>
    <cellStyle name="메모 11" xfId="426" xr:uid="{00000000-0005-0000-0000-0000A2010000}"/>
    <cellStyle name="메모 2" xfId="427" xr:uid="{00000000-0005-0000-0000-0000A3010000}"/>
    <cellStyle name="메모 3" xfId="428" xr:uid="{00000000-0005-0000-0000-0000A4010000}"/>
    <cellStyle name="메모 4" xfId="429" xr:uid="{00000000-0005-0000-0000-0000A5010000}"/>
    <cellStyle name="메모 5" xfId="430" xr:uid="{00000000-0005-0000-0000-0000A6010000}"/>
    <cellStyle name="메모 6" xfId="431" xr:uid="{00000000-0005-0000-0000-0000A7010000}"/>
    <cellStyle name="메모 7" xfId="432" xr:uid="{00000000-0005-0000-0000-0000A8010000}"/>
    <cellStyle name="메모 8" xfId="433" xr:uid="{00000000-0005-0000-0000-0000A9010000}"/>
    <cellStyle name="메모 9" xfId="434" xr:uid="{00000000-0005-0000-0000-0000AA010000}"/>
    <cellStyle name="믅됞 [0.00]_PRODUCT DETAIL Q1" xfId="435" xr:uid="{00000000-0005-0000-0000-0000AB010000}"/>
    <cellStyle name="믅됞_PRODUCT DETAIL Q1" xfId="436" xr:uid="{00000000-0005-0000-0000-0000AC010000}"/>
    <cellStyle name="백분율" xfId="6" builtinId="5"/>
    <cellStyle name="백분율 [0]" xfId="437" xr:uid="{00000000-0005-0000-0000-0000AE010000}"/>
    <cellStyle name="백분율 [2]" xfId="438" xr:uid="{00000000-0005-0000-0000-0000AF010000}"/>
    <cellStyle name="보통 10" xfId="439" xr:uid="{00000000-0005-0000-0000-0000B0010000}"/>
    <cellStyle name="보통 2" xfId="440" xr:uid="{00000000-0005-0000-0000-0000B1010000}"/>
    <cellStyle name="보통 3" xfId="441" xr:uid="{00000000-0005-0000-0000-0000B2010000}"/>
    <cellStyle name="보통 4" xfId="442" xr:uid="{00000000-0005-0000-0000-0000B3010000}"/>
    <cellStyle name="보통 5" xfId="443" xr:uid="{00000000-0005-0000-0000-0000B4010000}"/>
    <cellStyle name="보통 6" xfId="444" xr:uid="{00000000-0005-0000-0000-0000B5010000}"/>
    <cellStyle name="보통 7" xfId="445" xr:uid="{00000000-0005-0000-0000-0000B6010000}"/>
    <cellStyle name="보통 8" xfId="446" xr:uid="{00000000-0005-0000-0000-0000B7010000}"/>
    <cellStyle name="보통 9" xfId="447" xr:uid="{00000000-0005-0000-0000-0000B8010000}"/>
    <cellStyle name="뷭?_?긚??_1" xfId="448" xr:uid="{00000000-0005-0000-0000-0000B9010000}"/>
    <cellStyle name="설명 텍스트 10" xfId="449" xr:uid="{00000000-0005-0000-0000-0000BA010000}"/>
    <cellStyle name="설명 텍스트 2" xfId="450" xr:uid="{00000000-0005-0000-0000-0000BB010000}"/>
    <cellStyle name="설명 텍스트 3" xfId="451" xr:uid="{00000000-0005-0000-0000-0000BC010000}"/>
    <cellStyle name="설명 텍스트 4" xfId="452" xr:uid="{00000000-0005-0000-0000-0000BD010000}"/>
    <cellStyle name="설명 텍스트 5" xfId="453" xr:uid="{00000000-0005-0000-0000-0000BE010000}"/>
    <cellStyle name="설명 텍스트 6" xfId="454" xr:uid="{00000000-0005-0000-0000-0000BF010000}"/>
    <cellStyle name="설명 텍스트 7" xfId="455" xr:uid="{00000000-0005-0000-0000-0000C0010000}"/>
    <cellStyle name="설명 텍스트 8" xfId="456" xr:uid="{00000000-0005-0000-0000-0000C1010000}"/>
    <cellStyle name="설명 텍스트 9" xfId="457" xr:uid="{00000000-0005-0000-0000-0000C2010000}"/>
    <cellStyle name="셀 확인 10" xfId="458" xr:uid="{00000000-0005-0000-0000-0000C3010000}"/>
    <cellStyle name="셀 확인 2" xfId="459" xr:uid="{00000000-0005-0000-0000-0000C4010000}"/>
    <cellStyle name="셀 확인 3" xfId="460" xr:uid="{00000000-0005-0000-0000-0000C5010000}"/>
    <cellStyle name="셀 확인 4" xfId="461" xr:uid="{00000000-0005-0000-0000-0000C6010000}"/>
    <cellStyle name="셀 확인 5" xfId="462" xr:uid="{00000000-0005-0000-0000-0000C7010000}"/>
    <cellStyle name="셀 확인 6" xfId="463" xr:uid="{00000000-0005-0000-0000-0000C8010000}"/>
    <cellStyle name="셀 확인 7" xfId="464" xr:uid="{00000000-0005-0000-0000-0000C9010000}"/>
    <cellStyle name="셀 확인 8" xfId="465" xr:uid="{00000000-0005-0000-0000-0000CA010000}"/>
    <cellStyle name="셀 확인 9" xfId="466" xr:uid="{00000000-0005-0000-0000-0000CB010000}"/>
    <cellStyle name="숫자(R)" xfId="467" xr:uid="{00000000-0005-0000-0000-0000CC010000}"/>
    <cellStyle name="쉼표 [0]" xfId="1" builtinId="6"/>
    <cellStyle name="쉼표 [0] 10" xfId="469" xr:uid="{00000000-0005-0000-0000-0000CE010000}"/>
    <cellStyle name="쉼표 [0] 10 2" xfId="622" xr:uid="{00000000-0005-0000-0000-0000CF010000}"/>
    <cellStyle name="쉼표 [0] 10 2 2" xfId="652" xr:uid="{00000000-0005-0000-0000-0000D0010000}"/>
    <cellStyle name="쉼표 [0] 10 2 2 2" xfId="716" xr:uid="{00000000-0005-0000-0000-0000D1010000}"/>
    <cellStyle name="쉼표 [0] 10 2 3" xfId="686" xr:uid="{00000000-0005-0000-0000-0000D2010000}"/>
    <cellStyle name="쉼표 [0] 10 3" xfId="639" xr:uid="{00000000-0005-0000-0000-0000D3010000}"/>
    <cellStyle name="쉼표 [0] 10 3 2" xfId="703" xr:uid="{00000000-0005-0000-0000-0000D4010000}"/>
    <cellStyle name="쉼표 [0] 10 4" xfId="673" xr:uid="{00000000-0005-0000-0000-0000D5010000}"/>
    <cellStyle name="쉼표 [0] 11" xfId="470" xr:uid="{00000000-0005-0000-0000-0000D6010000}"/>
    <cellStyle name="쉼표 [0] 11 2" xfId="623" xr:uid="{00000000-0005-0000-0000-0000D7010000}"/>
    <cellStyle name="쉼표 [0] 11 2 2" xfId="653" xr:uid="{00000000-0005-0000-0000-0000D8010000}"/>
    <cellStyle name="쉼표 [0] 11 2 2 2" xfId="717" xr:uid="{00000000-0005-0000-0000-0000D9010000}"/>
    <cellStyle name="쉼표 [0] 11 2 3" xfId="687" xr:uid="{00000000-0005-0000-0000-0000DA010000}"/>
    <cellStyle name="쉼표 [0] 11 3" xfId="640" xr:uid="{00000000-0005-0000-0000-0000DB010000}"/>
    <cellStyle name="쉼표 [0] 11 3 2" xfId="704" xr:uid="{00000000-0005-0000-0000-0000DC010000}"/>
    <cellStyle name="쉼표 [0] 11 4" xfId="674" xr:uid="{00000000-0005-0000-0000-0000DD010000}"/>
    <cellStyle name="쉼표 [0] 12" xfId="471" xr:uid="{00000000-0005-0000-0000-0000DE010000}"/>
    <cellStyle name="쉼표 [0] 12 2" xfId="624" xr:uid="{00000000-0005-0000-0000-0000DF010000}"/>
    <cellStyle name="쉼표 [0] 12 2 2" xfId="654" xr:uid="{00000000-0005-0000-0000-0000E0010000}"/>
    <cellStyle name="쉼표 [0] 12 2 2 2" xfId="718" xr:uid="{00000000-0005-0000-0000-0000E1010000}"/>
    <cellStyle name="쉼표 [0] 12 2 3" xfId="688" xr:uid="{00000000-0005-0000-0000-0000E2010000}"/>
    <cellStyle name="쉼표 [0] 12 3" xfId="641" xr:uid="{00000000-0005-0000-0000-0000E3010000}"/>
    <cellStyle name="쉼표 [0] 12 3 2" xfId="705" xr:uid="{00000000-0005-0000-0000-0000E4010000}"/>
    <cellStyle name="쉼표 [0] 12 4" xfId="675" xr:uid="{00000000-0005-0000-0000-0000E5010000}"/>
    <cellStyle name="쉼표 [0] 13" xfId="468" xr:uid="{00000000-0005-0000-0000-0000E6010000}"/>
    <cellStyle name="쉼표 [0] 13 2" xfId="638" xr:uid="{00000000-0005-0000-0000-0000E7010000}"/>
    <cellStyle name="쉼표 [0] 13 2 2" xfId="702" xr:uid="{00000000-0005-0000-0000-0000E8010000}"/>
    <cellStyle name="쉼표 [0] 13 3" xfId="672" xr:uid="{00000000-0005-0000-0000-0000E9010000}"/>
    <cellStyle name="쉼표 [0] 14" xfId="635" xr:uid="{00000000-0005-0000-0000-0000EA010000}"/>
    <cellStyle name="쉼표 [0] 14 2" xfId="699" xr:uid="{00000000-0005-0000-0000-0000EB010000}"/>
    <cellStyle name="쉼표 [0] 15" xfId="669" xr:uid="{00000000-0005-0000-0000-0000EC010000}"/>
    <cellStyle name="쉼표 [0] 2" xfId="5" xr:uid="{00000000-0005-0000-0000-0000ED010000}"/>
    <cellStyle name="쉼표 [0] 2 2" xfId="625" xr:uid="{00000000-0005-0000-0000-0000EE010000}"/>
    <cellStyle name="쉼표 [0] 2 2 2" xfId="655" xr:uid="{00000000-0005-0000-0000-0000EF010000}"/>
    <cellStyle name="쉼표 [0] 2 2 2 2" xfId="719" xr:uid="{00000000-0005-0000-0000-0000F0010000}"/>
    <cellStyle name="쉼표 [0] 2 2 3" xfId="668" xr:uid="{00000000-0005-0000-0000-0000F1010000}"/>
    <cellStyle name="쉼표 [0] 2 2 3 2" xfId="731" xr:uid="{00000000-0005-0000-0000-0000F2010000}"/>
    <cellStyle name="쉼표 [0] 2 2 4" xfId="689" xr:uid="{00000000-0005-0000-0000-0000F3010000}"/>
    <cellStyle name="쉼표 [0] 2 3" xfId="472" xr:uid="{00000000-0005-0000-0000-0000F4010000}"/>
    <cellStyle name="쉼표 [0] 2 3 2" xfId="642" xr:uid="{00000000-0005-0000-0000-0000F5010000}"/>
    <cellStyle name="쉼표 [0] 2 3 2 2" xfId="706" xr:uid="{00000000-0005-0000-0000-0000F6010000}"/>
    <cellStyle name="쉼표 [0] 2 3 3" xfId="676" xr:uid="{00000000-0005-0000-0000-0000F7010000}"/>
    <cellStyle name="쉼표 [0] 2 4" xfId="637" xr:uid="{00000000-0005-0000-0000-0000F8010000}"/>
    <cellStyle name="쉼표 [0] 2 4 2" xfId="701" xr:uid="{00000000-0005-0000-0000-0000F9010000}"/>
    <cellStyle name="쉼표 [0] 2 5" xfId="666" xr:uid="{00000000-0005-0000-0000-0000FA010000}"/>
    <cellStyle name="쉼표 [0] 2 5 2" xfId="730" xr:uid="{00000000-0005-0000-0000-0000FB010000}"/>
    <cellStyle name="쉼표 [0] 2 6" xfId="671" xr:uid="{00000000-0005-0000-0000-0000FC010000}"/>
    <cellStyle name="쉼표 [0] 3" xfId="3" xr:uid="{00000000-0005-0000-0000-0000FD010000}"/>
    <cellStyle name="쉼표 [0] 3 2" xfId="626" xr:uid="{00000000-0005-0000-0000-0000FE010000}"/>
    <cellStyle name="쉼표 [0] 3 2 2" xfId="656" xr:uid="{00000000-0005-0000-0000-0000FF010000}"/>
    <cellStyle name="쉼표 [0] 3 2 2 2" xfId="720" xr:uid="{00000000-0005-0000-0000-000000020000}"/>
    <cellStyle name="쉼표 [0] 3 2 3" xfId="690" xr:uid="{00000000-0005-0000-0000-000001020000}"/>
    <cellStyle name="쉼표 [0] 3 3" xfId="473" xr:uid="{00000000-0005-0000-0000-000002020000}"/>
    <cellStyle name="쉼표 [0] 3 3 2" xfId="643" xr:uid="{00000000-0005-0000-0000-000003020000}"/>
    <cellStyle name="쉼표 [0] 3 3 2 2" xfId="707" xr:uid="{00000000-0005-0000-0000-000004020000}"/>
    <cellStyle name="쉼표 [0] 3 3 3" xfId="677" xr:uid="{00000000-0005-0000-0000-000005020000}"/>
    <cellStyle name="쉼표 [0] 3 4" xfId="636" xr:uid="{00000000-0005-0000-0000-000006020000}"/>
    <cellStyle name="쉼표 [0] 3 4 2" xfId="700" xr:uid="{00000000-0005-0000-0000-000007020000}"/>
    <cellStyle name="쉼표 [0] 3 5" xfId="670" xr:uid="{00000000-0005-0000-0000-000008020000}"/>
    <cellStyle name="쉼표 [0] 4" xfId="474" xr:uid="{00000000-0005-0000-0000-000009020000}"/>
    <cellStyle name="쉼표 [0] 4 2" xfId="627" xr:uid="{00000000-0005-0000-0000-00000A020000}"/>
    <cellStyle name="쉼표 [0] 4 2 2" xfId="657" xr:uid="{00000000-0005-0000-0000-00000B020000}"/>
    <cellStyle name="쉼표 [0] 4 2 2 2" xfId="721" xr:uid="{00000000-0005-0000-0000-00000C020000}"/>
    <cellStyle name="쉼표 [0] 4 2 3" xfId="691" xr:uid="{00000000-0005-0000-0000-00000D020000}"/>
    <cellStyle name="쉼표 [0] 4 3" xfId="644" xr:uid="{00000000-0005-0000-0000-00000E020000}"/>
    <cellStyle name="쉼표 [0] 4 3 2" xfId="708" xr:uid="{00000000-0005-0000-0000-00000F020000}"/>
    <cellStyle name="쉼표 [0] 4 4" xfId="678" xr:uid="{00000000-0005-0000-0000-000010020000}"/>
    <cellStyle name="쉼표 [0] 5" xfId="475" xr:uid="{00000000-0005-0000-0000-000011020000}"/>
    <cellStyle name="쉼표 [0] 5 2" xfId="628" xr:uid="{00000000-0005-0000-0000-000012020000}"/>
    <cellStyle name="쉼표 [0] 5 2 2" xfId="658" xr:uid="{00000000-0005-0000-0000-000013020000}"/>
    <cellStyle name="쉼표 [0] 5 2 2 2" xfId="722" xr:uid="{00000000-0005-0000-0000-000014020000}"/>
    <cellStyle name="쉼표 [0] 5 2 3" xfId="692" xr:uid="{00000000-0005-0000-0000-000015020000}"/>
    <cellStyle name="쉼표 [0] 5 3" xfId="645" xr:uid="{00000000-0005-0000-0000-000016020000}"/>
    <cellStyle name="쉼표 [0] 5 3 2" xfId="709" xr:uid="{00000000-0005-0000-0000-000017020000}"/>
    <cellStyle name="쉼표 [0] 5 4" xfId="679" xr:uid="{00000000-0005-0000-0000-000018020000}"/>
    <cellStyle name="쉼표 [0] 6" xfId="476" xr:uid="{00000000-0005-0000-0000-000019020000}"/>
    <cellStyle name="쉼표 [0] 6 2" xfId="629" xr:uid="{00000000-0005-0000-0000-00001A020000}"/>
    <cellStyle name="쉼표 [0] 6 2 2" xfId="659" xr:uid="{00000000-0005-0000-0000-00001B020000}"/>
    <cellStyle name="쉼표 [0] 6 2 2 2" xfId="723" xr:uid="{00000000-0005-0000-0000-00001C020000}"/>
    <cellStyle name="쉼표 [0] 6 2 3" xfId="693" xr:uid="{00000000-0005-0000-0000-00001D020000}"/>
    <cellStyle name="쉼표 [0] 6 3" xfId="646" xr:uid="{00000000-0005-0000-0000-00001E020000}"/>
    <cellStyle name="쉼표 [0] 6 3 2" xfId="710" xr:uid="{00000000-0005-0000-0000-00001F020000}"/>
    <cellStyle name="쉼표 [0] 6 4" xfId="680" xr:uid="{00000000-0005-0000-0000-000020020000}"/>
    <cellStyle name="쉼표 [0] 7" xfId="477" xr:uid="{00000000-0005-0000-0000-000021020000}"/>
    <cellStyle name="쉼표 [0] 7 2" xfId="630" xr:uid="{00000000-0005-0000-0000-000022020000}"/>
    <cellStyle name="쉼표 [0] 7 2 2" xfId="660" xr:uid="{00000000-0005-0000-0000-000023020000}"/>
    <cellStyle name="쉼표 [0] 7 2 2 2" xfId="724" xr:uid="{00000000-0005-0000-0000-000024020000}"/>
    <cellStyle name="쉼표 [0] 7 2 3" xfId="694" xr:uid="{00000000-0005-0000-0000-000025020000}"/>
    <cellStyle name="쉼표 [0] 7 3" xfId="647" xr:uid="{00000000-0005-0000-0000-000026020000}"/>
    <cellStyle name="쉼표 [0] 7 3 2" xfId="711" xr:uid="{00000000-0005-0000-0000-000027020000}"/>
    <cellStyle name="쉼표 [0] 7 4" xfId="681" xr:uid="{00000000-0005-0000-0000-000028020000}"/>
    <cellStyle name="쉼표 [0] 8" xfId="478" xr:uid="{00000000-0005-0000-0000-000029020000}"/>
    <cellStyle name="쉼표 [0] 8 2" xfId="631" xr:uid="{00000000-0005-0000-0000-00002A020000}"/>
    <cellStyle name="쉼표 [0] 8 2 2" xfId="661" xr:uid="{00000000-0005-0000-0000-00002B020000}"/>
    <cellStyle name="쉼표 [0] 8 2 2 2" xfId="725" xr:uid="{00000000-0005-0000-0000-00002C020000}"/>
    <cellStyle name="쉼표 [0] 8 2 3" xfId="695" xr:uid="{00000000-0005-0000-0000-00002D020000}"/>
    <cellStyle name="쉼표 [0] 8 3" xfId="648" xr:uid="{00000000-0005-0000-0000-00002E020000}"/>
    <cellStyle name="쉼표 [0] 8 3 2" xfId="712" xr:uid="{00000000-0005-0000-0000-00002F020000}"/>
    <cellStyle name="쉼표 [0] 8 4" xfId="682" xr:uid="{00000000-0005-0000-0000-000030020000}"/>
    <cellStyle name="쉼표 [0] 9" xfId="479" xr:uid="{00000000-0005-0000-0000-000031020000}"/>
    <cellStyle name="쉼표 [0] 9 2" xfId="632" xr:uid="{00000000-0005-0000-0000-000032020000}"/>
    <cellStyle name="쉼표 [0] 9 2 2" xfId="662" xr:uid="{00000000-0005-0000-0000-000033020000}"/>
    <cellStyle name="쉼표 [0] 9 2 2 2" xfId="726" xr:uid="{00000000-0005-0000-0000-000034020000}"/>
    <cellStyle name="쉼표 [0] 9 2 3" xfId="696" xr:uid="{00000000-0005-0000-0000-000035020000}"/>
    <cellStyle name="쉼표 [0] 9 3" xfId="649" xr:uid="{00000000-0005-0000-0000-000036020000}"/>
    <cellStyle name="쉼표 [0] 9 3 2" xfId="713" xr:uid="{00000000-0005-0000-0000-000037020000}"/>
    <cellStyle name="쉼표 [0] 9 4" xfId="683" xr:uid="{00000000-0005-0000-0000-000038020000}"/>
    <cellStyle name="스타일 1" xfId="480" xr:uid="{00000000-0005-0000-0000-000039020000}"/>
    <cellStyle name="스타일 1 2" xfId="667" xr:uid="{00000000-0005-0000-0000-00003A020000}"/>
    <cellStyle name="안건회계법인" xfId="481" xr:uid="{00000000-0005-0000-0000-00003B020000}"/>
    <cellStyle name="연결된 셀 10" xfId="482" xr:uid="{00000000-0005-0000-0000-00003C020000}"/>
    <cellStyle name="연결된 셀 2" xfId="483" xr:uid="{00000000-0005-0000-0000-00003D020000}"/>
    <cellStyle name="연결된 셀 3" xfId="484" xr:uid="{00000000-0005-0000-0000-00003E020000}"/>
    <cellStyle name="연결된 셀 4" xfId="485" xr:uid="{00000000-0005-0000-0000-00003F020000}"/>
    <cellStyle name="연결된 셀 5" xfId="486" xr:uid="{00000000-0005-0000-0000-000040020000}"/>
    <cellStyle name="연결된 셀 6" xfId="487" xr:uid="{00000000-0005-0000-0000-000041020000}"/>
    <cellStyle name="연결된 셀 7" xfId="488" xr:uid="{00000000-0005-0000-0000-000042020000}"/>
    <cellStyle name="연결된 셀 8" xfId="489" xr:uid="{00000000-0005-0000-0000-000043020000}"/>
    <cellStyle name="연결된 셀 9" xfId="490" xr:uid="{00000000-0005-0000-0000-000044020000}"/>
    <cellStyle name="요약 10" xfId="491" xr:uid="{00000000-0005-0000-0000-000045020000}"/>
    <cellStyle name="요약 2" xfId="492" xr:uid="{00000000-0005-0000-0000-000046020000}"/>
    <cellStyle name="요약 3" xfId="493" xr:uid="{00000000-0005-0000-0000-000047020000}"/>
    <cellStyle name="요약 4" xfId="494" xr:uid="{00000000-0005-0000-0000-000048020000}"/>
    <cellStyle name="요약 5" xfId="495" xr:uid="{00000000-0005-0000-0000-000049020000}"/>
    <cellStyle name="요약 6" xfId="496" xr:uid="{00000000-0005-0000-0000-00004A020000}"/>
    <cellStyle name="요약 7" xfId="497" xr:uid="{00000000-0005-0000-0000-00004B020000}"/>
    <cellStyle name="요약 8" xfId="498" xr:uid="{00000000-0005-0000-0000-00004C020000}"/>
    <cellStyle name="요약 9" xfId="499" xr:uid="{00000000-0005-0000-0000-00004D020000}"/>
    <cellStyle name="유영" xfId="500" xr:uid="{00000000-0005-0000-0000-00004E020000}"/>
    <cellStyle name="입력 10" xfId="501" xr:uid="{00000000-0005-0000-0000-00004F020000}"/>
    <cellStyle name="입력 2" xfId="502" xr:uid="{00000000-0005-0000-0000-000050020000}"/>
    <cellStyle name="입력 3" xfId="503" xr:uid="{00000000-0005-0000-0000-000051020000}"/>
    <cellStyle name="입력 4" xfId="504" xr:uid="{00000000-0005-0000-0000-000052020000}"/>
    <cellStyle name="입력 5" xfId="505" xr:uid="{00000000-0005-0000-0000-000053020000}"/>
    <cellStyle name="입력 6" xfId="506" xr:uid="{00000000-0005-0000-0000-000054020000}"/>
    <cellStyle name="입력 7" xfId="507" xr:uid="{00000000-0005-0000-0000-000055020000}"/>
    <cellStyle name="입력 8" xfId="508" xr:uid="{00000000-0005-0000-0000-000056020000}"/>
    <cellStyle name="입력 9" xfId="509" xr:uid="{00000000-0005-0000-0000-000057020000}"/>
    <cellStyle name="자리수" xfId="510" xr:uid="{00000000-0005-0000-0000-000058020000}"/>
    <cellStyle name="자리수0" xfId="511" xr:uid="{00000000-0005-0000-0000-000059020000}"/>
    <cellStyle name="제목 1 10" xfId="512" xr:uid="{00000000-0005-0000-0000-00005A020000}"/>
    <cellStyle name="제목 1 2" xfId="513" xr:uid="{00000000-0005-0000-0000-00005B020000}"/>
    <cellStyle name="제목 1 3" xfId="514" xr:uid="{00000000-0005-0000-0000-00005C020000}"/>
    <cellStyle name="제목 1 4" xfId="515" xr:uid="{00000000-0005-0000-0000-00005D020000}"/>
    <cellStyle name="제목 1 5" xfId="516" xr:uid="{00000000-0005-0000-0000-00005E020000}"/>
    <cellStyle name="제목 1 6" xfId="517" xr:uid="{00000000-0005-0000-0000-00005F020000}"/>
    <cellStyle name="제목 1 7" xfId="518" xr:uid="{00000000-0005-0000-0000-000060020000}"/>
    <cellStyle name="제목 1 8" xfId="519" xr:uid="{00000000-0005-0000-0000-000061020000}"/>
    <cellStyle name="제목 1 9" xfId="520" xr:uid="{00000000-0005-0000-0000-000062020000}"/>
    <cellStyle name="제목 10" xfId="521" xr:uid="{00000000-0005-0000-0000-000063020000}"/>
    <cellStyle name="제목 11" xfId="522" xr:uid="{00000000-0005-0000-0000-000064020000}"/>
    <cellStyle name="제목 12" xfId="523" xr:uid="{00000000-0005-0000-0000-000065020000}"/>
    <cellStyle name="제목 13" xfId="524" xr:uid="{00000000-0005-0000-0000-000066020000}"/>
    <cellStyle name="제목 14" xfId="525" xr:uid="{00000000-0005-0000-0000-000067020000}"/>
    <cellStyle name="제목 15" xfId="526" xr:uid="{00000000-0005-0000-0000-000068020000}"/>
    <cellStyle name="제목 16" xfId="527" xr:uid="{00000000-0005-0000-0000-000069020000}"/>
    <cellStyle name="제목 17" xfId="528" xr:uid="{00000000-0005-0000-0000-00006A020000}"/>
    <cellStyle name="제목 18" xfId="529" xr:uid="{00000000-0005-0000-0000-00006B020000}"/>
    <cellStyle name="제목 19" xfId="530" xr:uid="{00000000-0005-0000-0000-00006C020000}"/>
    <cellStyle name="제목 2 10" xfId="531" xr:uid="{00000000-0005-0000-0000-00006D020000}"/>
    <cellStyle name="제목 2 2" xfId="532" xr:uid="{00000000-0005-0000-0000-00006E020000}"/>
    <cellStyle name="제목 2 3" xfId="533" xr:uid="{00000000-0005-0000-0000-00006F020000}"/>
    <cellStyle name="제목 2 4" xfId="534" xr:uid="{00000000-0005-0000-0000-000070020000}"/>
    <cellStyle name="제목 2 5" xfId="535" xr:uid="{00000000-0005-0000-0000-000071020000}"/>
    <cellStyle name="제목 2 6" xfId="536" xr:uid="{00000000-0005-0000-0000-000072020000}"/>
    <cellStyle name="제목 2 7" xfId="537" xr:uid="{00000000-0005-0000-0000-000073020000}"/>
    <cellStyle name="제목 2 8" xfId="538" xr:uid="{00000000-0005-0000-0000-000074020000}"/>
    <cellStyle name="제목 2 9" xfId="539" xr:uid="{00000000-0005-0000-0000-000075020000}"/>
    <cellStyle name="제목 20" xfId="540" xr:uid="{00000000-0005-0000-0000-000076020000}"/>
    <cellStyle name="제목 21" xfId="541" xr:uid="{00000000-0005-0000-0000-000077020000}"/>
    <cellStyle name="제목 22" xfId="542" xr:uid="{00000000-0005-0000-0000-000078020000}"/>
    <cellStyle name="제목 23" xfId="543" xr:uid="{00000000-0005-0000-0000-000079020000}"/>
    <cellStyle name="제목 24" xfId="544" xr:uid="{00000000-0005-0000-0000-00007A020000}"/>
    <cellStyle name="제목 3 10" xfId="545" xr:uid="{00000000-0005-0000-0000-00007B020000}"/>
    <cellStyle name="제목 3 2" xfId="546" xr:uid="{00000000-0005-0000-0000-00007C020000}"/>
    <cellStyle name="제목 3 3" xfId="547" xr:uid="{00000000-0005-0000-0000-00007D020000}"/>
    <cellStyle name="제목 3 4" xfId="548" xr:uid="{00000000-0005-0000-0000-00007E020000}"/>
    <cellStyle name="제목 3 5" xfId="549" xr:uid="{00000000-0005-0000-0000-00007F020000}"/>
    <cellStyle name="제목 3 6" xfId="550" xr:uid="{00000000-0005-0000-0000-000080020000}"/>
    <cellStyle name="제목 3 7" xfId="551" xr:uid="{00000000-0005-0000-0000-000081020000}"/>
    <cellStyle name="제목 3 8" xfId="552" xr:uid="{00000000-0005-0000-0000-000082020000}"/>
    <cellStyle name="제목 3 9" xfId="553" xr:uid="{00000000-0005-0000-0000-000083020000}"/>
    <cellStyle name="제목 4 10" xfId="554" xr:uid="{00000000-0005-0000-0000-000084020000}"/>
    <cellStyle name="제목 4 2" xfId="555" xr:uid="{00000000-0005-0000-0000-000085020000}"/>
    <cellStyle name="제목 4 3" xfId="556" xr:uid="{00000000-0005-0000-0000-000086020000}"/>
    <cellStyle name="제목 4 4" xfId="557" xr:uid="{00000000-0005-0000-0000-000087020000}"/>
    <cellStyle name="제목 4 5" xfId="558" xr:uid="{00000000-0005-0000-0000-000088020000}"/>
    <cellStyle name="제목 4 6" xfId="559" xr:uid="{00000000-0005-0000-0000-000089020000}"/>
    <cellStyle name="제목 4 7" xfId="560" xr:uid="{00000000-0005-0000-0000-00008A020000}"/>
    <cellStyle name="제목 4 8" xfId="561" xr:uid="{00000000-0005-0000-0000-00008B020000}"/>
    <cellStyle name="제목 4 9" xfId="562" xr:uid="{00000000-0005-0000-0000-00008C020000}"/>
    <cellStyle name="제목 5" xfId="563" xr:uid="{00000000-0005-0000-0000-00008D020000}"/>
    <cellStyle name="제목 6" xfId="564" xr:uid="{00000000-0005-0000-0000-00008E020000}"/>
    <cellStyle name="제목 7" xfId="565" xr:uid="{00000000-0005-0000-0000-00008F020000}"/>
    <cellStyle name="제목 8" xfId="566" xr:uid="{00000000-0005-0000-0000-000090020000}"/>
    <cellStyle name="제목 9" xfId="567" xr:uid="{00000000-0005-0000-0000-000091020000}"/>
    <cellStyle name="제목[1 줄]" xfId="568" xr:uid="{00000000-0005-0000-0000-000092020000}"/>
    <cellStyle name="제목[2줄 아래]" xfId="569" xr:uid="{00000000-0005-0000-0000-000093020000}"/>
    <cellStyle name="제목[2줄 위]" xfId="570" xr:uid="{00000000-0005-0000-0000-000094020000}"/>
    <cellStyle name="제목1" xfId="571" xr:uid="{00000000-0005-0000-0000-000095020000}"/>
    <cellStyle name="좋음 10" xfId="572" xr:uid="{00000000-0005-0000-0000-000096020000}"/>
    <cellStyle name="좋음 2" xfId="573" xr:uid="{00000000-0005-0000-0000-000097020000}"/>
    <cellStyle name="좋음 3" xfId="574" xr:uid="{00000000-0005-0000-0000-000098020000}"/>
    <cellStyle name="좋음 4" xfId="575" xr:uid="{00000000-0005-0000-0000-000099020000}"/>
    <cellStyle name="좋음 5" xfId="576" xr:uid="{00000000-0005-0000-0000-00009A020000}"/>
    <cellStyle name="좋음 6" xfId="577" xr:uid="{00000000-0005-0000-0000-00009B020000}"/>
    <cellStyle name="좋음 7" xfId="578" xr:uid="{00000000-0005-0000-0000-00009C020000}"/>
    <cellStyle name="좋음 8" xfId="579" xr:uid="{00000000-0005-0000-0000-00009D020000}"/>
    <cellStyle name="좋음 9" xfId="580" xr:uid="{00000000-0005-0000-0000-00009E020000}"/>
    <cellStyle name="지정되지 않음" xfId="581" xr:uid="{00000000-0005-0000-0000-00009F020000}"/>
    <cellStyle name="출력 10" xfId="582" xr:uid="{00000000-0005-0000-0000-0000A0020000}"/>
    <cellStyle name="출력 2" xfId="583" xr:uid="{00000000-0005-0000-0000-0000A1020000}"/>
    <cellStyle name="출력 3" xfId="584" xr:uid="{00000000-0005-0000-0000-0000A2020000}"/>
    <cellStyle name="출력 4" xfId="585" xr:uid="{00000000-0005-0000-0000-0000A3020000}"/>
    <cellStyle name="출력 5" xfId="586" xr:uid="{00000000-0005-0000-0000-0000A4020000}"/>
    <cellStyle name="출력 6" xfId="587" xr:uid="{00000000-0005-0000-0000-0000A5020000}"/>
    <cellStyle name="출력 7" xfId="588" xr:uid="{00000000-0005-0000-0000-0000A6020000}"/>
    <cellStyle name="출력 8" xfId="589" xr:uid="{00000000-0005-0000-0000-0000A7020000}"/>
    <cellStyle name="출력 9" xfId="590" xr:uid="{00000000-0005-0000-0000-0000A8020000}"/>
    <cellStyle name="콤마 [0]_  종  합  " xfId="591" xr:uid="{00000000-0005-0000-0000-0000A9020000}"/>
    <cellStyle name="콤마 [2]" xfId="592" xr:uid="{00000000-0005-0000-0000-0000AA020000}"/>
    <cellStyle name="콤마_  종  합  " xfId="593" xr:uid="{00000000-0005-0000-0000-0000AB020000}"/>
    <cellStyle name="통화 [0] 2" xfId="594" xr:uid="{00000000-0005-0000-0000-0000AC020000}"/>
    <cellStyle name="통화 [0] 2 2" xfId="595" xr:uid="{00000000-0005-0000-0000-0000AD020000}"/>
    <cellStyle name="통화 [0] 2 2 2" xfId="633" xr:uid="{00000000-0005-0000-0000-0000AE020000}"/>
    <cellStyle name="통화 [0] 2 2 2 2" xfId="663" xr:uid="{00000000-0005-0000-0000-0000AF020000}"/>
    <cellStyle name="통화 [0] 2 2 2 2 2" xfId="727" xr:uid="{00000000-0005-0000-0000-0000B0020000}"/>
    <cellStyle name="통화 [0] 2 2 2 3" xfId="697" xr:uid="{00000000-0005-0000-0000-0000B1020000}"/>
    <cellStyle name="통화 [0] 2 2 3" xfId="651" xr:uid="{00000000-0005-0000-0000-0000B2020000}"/>
    <cellStyle name="통화 [0] 2 2 3 2" xfId="715" xr:uid="{00000000-0005-0000-0000-0000B3020000}"/>
    <cellStyle name="통화 [0] 2 2 4" xfId="685" xr:uid="{00000000-0005-0000-0000-0000B4020000}"/>
    <cellStyle name="통화 [0] 2 3" xfId="634" xr:uid="{00000000-0005-0000-0000-0000B5020000}"/>
    <cellStyle name="통화 [0] 2 3 2" xfId="664" xr:uid="{00000000-0005-0000-0000-0000B6020000}"/>
    <cellStyle name="통화 [0] 2 3 2 2" xfId="728" xr:uid="{00000000-0005-0000-0000-0000B7020000}"/>
    <cellStyle name="통화 [0] 2 3 3" xfId="698" xr:uid="{00000000-0005-0000-0000-0000B8020000}"/>
    <cellStyle name="통화 [0] 2 4" xfId="650" xr:uid="{00000000-0005-0000-0000-0000B9020000}"/>
    <cellStyle name="통화 [0] 2 4 2" xfId="714" xr:uid="{00000000-0005-0000-0000-0000BA020000}"/>
    <cellStyle name="통화 [0] 2 5" xfId="684" xr:uid="{00000000-0005-0000-0000-0000BB020000}"/>
    <cellStyle name="통화 [0] 3" xfId="665" xr:uid="{00000000-0005-0000-0000-0000BC020000}"/>
    <cellStyle name="통화 [0] 3 2" xfId="729" xr:uid="{00000000-0005-0000-0000-0000BD020000}"/>
    <cellStyle name="퍼센트" xfId="596" xr:uid="{00000000-0005-0000-0000-0000BE020000}"/>
    <cellStyle name="표준" xfId="0" builtinId="0"/>
    <cellStyle name="표준 10" xfId="597" xr:uid="{00000000-0005-0000-0000-0000C0020000}"/>
    <cellStyle name="표준 11" xfId="598" xr:uid="{00000000-0005-0000-0000-0000C1020000}"/>
    <cellStyle name="표준 12" xfId="599" xr:uid="{00000000-0005-0000-0000-0000C2020000}"/>
    <cellStyle name="표준 13" xfId="600" xr:uid="{00000000-0005-0000-0000-0000C3020000}"/>
    <cellStyle name="표준 14" xfId="601" xr:uid="{00000000-0005-0000-0000-0000C4020000}"/>
    <cellStyle name="표준 15" xfId="602" xr:uid="{00000000-0005-0000-0000-0000C5020000}"/>
    <cellStyle name="표준 16" xfId="603" xr:uid="{00000000-0005-0000-0000-0000C6020000}"/>
    <cellStyle name="표준 17" xfId="604" xr:uid="{00000000-0005-0000-0000-0000C7020000}"/>
    <cellStyle name="표준 18" xfId="605" xr:uid="{00000000-0005-0000-0000-0000C8020000}"/>
    <cellStyle name="표준 19" xfId="606" xr:uid="{00000000-0005-0000-0000-0000C9020000}"/>
    <cellStyle name="표준 2" xfId="4" xr:uid="{00000000-0005-0000-0000-0000CA020000}"/>
    <cellStyle name="표준 2 2" xfId="607" xr:uid="{00000000-0005-0000-0000-0000CB020000}"/>
    <cellStyle name="표준 20" xfId="608" xr:uid="{00000000-0005-0000-0000-0000CC020000}"/>
    <cellStyle name="표준 21" xfId="609" xr:uid="{00000000-0005-0000-0000-0000CD020000}"/>
    <cellStyle name="표준 22" xfId="7" xr:uid="{00000000-0005-0000-0000-0000CE020000}"/>
    <cellStyle name="표준 3" xfId="2" xr:uid="{00000000-0005-0000-0000-0000CF020000}"/>
    <cellStyle name="표준 3 2" xfId="610" xr:uid="{00000000-0005-0000-0000-0000D0020000}"/>
    <cellStyle name="표준 4" xfId="611" xr:uid="{00000000-0005-0000-0000-0000D1020000}"/>
    <cellStyle name="표준 5" xfId="612" xr:uid="{00000000-0005-0000-0000-0000D2020000}"/>
    <cellStyle name="표준 6" xfId="613" xr:uid="{00000000-0005-0000-0000-0000D3020000}"/>
    <cellStyle name="표준 7" xfId="614" xr:uid="{00000000-0005-0000-0000-0000D4020000}"/>
    <cellStyle name="표준 8" xfId="615" xr:uid="{00000000-0005-0000-0000-0000D5020000}"/>
    <cellStyle name="표준 9" xfId="616" xr:uid="{00000000-0005-0000-0000-0000D6020000}"/>
    <cellStyle name="標準_Akia(F）-8" xfId="617" xr:uid="{00000000-0005-0000-0000-0000D7020000}"/>
    <cellStyle name="하이퍼링크 2" xfId="618" xr:uid="{00000000-0005-0000-0000-0000D8020000}"/>
    <cellStyle name="합산" xfId="619" xr:uid="{00000000-0005-0000-0000-0000D9020000}"/>
    <cellStyle name="화폐기호" xfId="620" xr:uid="{00000000-0005-0000-0000-0000DA020000}"/>
    <cellStyle name="화폐기호0" xfId="621" xr:uid="{00000000-0005-0000-0000-0000DB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Q47"/>
  <sheetViews>
    <sheetView topLeftCell="C13" zoomScaleNormal="100" workbookViewId="0">
      <selection activeCell="J31" sqref="J31"/>
    </sheetView>
  </sheetViews>
  <sheetFormatPr defaultColWidth="8.75" defaultRowHeight="15" customHeight="1"/>
  <cols>
    <col min="1" max="1" width="3" style="35" customWidth="1"/>
    <col min="2" max="2" width="14.125" style="35" bestFit="1" customWidth="1"/>
    <col min="3" max="3" width="55.25" style="2" bestFit="1" customWidth="1"/>
    <col min="4" max="4" width="35.625" style="2" bestFit="1" customWidth="1"/>
    <col min="5" max="5" width="15" style="35" bestFit="1" customWidth="1"/>
    <col min="6" max="6" width="7.125" style="35" bestFit="1" customWidth="1"/>
    <col min="7" max="7" width="30.625" style="7" bestFit="1" customWidth="1"/>
    <col min="8" max="8" width="15" style="35" bestFit="1" customWidth="1"/>
    <col min="9" max="9" width="20.625" style="35" bestFit="1" customWidth="1"/>
    <col min="10" max="11" width="15" style="35" bestFit="1" customWidth="1"/>
    <col min="12" max="12" width="14.125" style="35" bestFit="1" customWidth="1"/>
    <col min="13" max="13" width="14.125" style="60" bestFit="1" customWidth="1"/>
    <col min="14" max="14" width="33.375" style="60" bestFit="1" customWidth="1"/>
    <col min="15" max="15" width="15" style="35" bestFit="1" customWidth="1"/>
    <col min="16" max="16" width="12.75" style="35" bestFit="1" customWidth="1"/>
    <col min="17" max="17" width="3.75" style="35" bestFit="1" customWidth="1"/>
    <col min="18" max="16384" width="8.75" style="35"/>
  </cols>
  <sheetData>
    <row r="1" spans="2:16" ht="15" customHeight="1" thickBot="1"/>
    <row r="2" spans="2:16" ht="38.25" thickBot="1">
      <c r="B2" s="198" t="s">
        <v>73</v>
      </c>
      <c r="C2" s="199"/>
      <c r="D2" s="199"/>
      <c r="E2" s="199"/>
      <c r="F2" s="199"/>
      <c r="G2" s="199"/>
      <c r="H2" s="199"/>
      <c r="I2" s="199"/>
      <c r="J2" s="199"/>
      <c r="K2" s="199"/>
      <c r="L2" s="199"/>
      <c r="M2" s="199"/>
      <c r="N2" s="199"/>
      <c r="O2" s="199"/>
      <c r="P2" s="200"/>
    </row>
    <row r="4" spans="2:16" ht="38.25" customHeight="1">
      <c r="B4" s="195" t="s">
        <v>3</v>
      </c>
      <c r="C4" s="195"/>
      <c r="D4" s="195"/>
      <c r="E4" s="195"/>
      <c r="F4" s="195"/>
      <c r="G4" s="195"/>
    </row>
    <row r="5" spans="2:16" ht="18.75" customHeight="1" thickBot="1">
      <c r="B5" s="1"/>
      <c r="G5" s="13"/>
    </row>
    <row r="6" spans="2:16" ht="23.25" customHeight="1">
      <c r="B6" s="196" t="s">
        <v>2</v>
      </c>
      <c r="C6" s="197"/>
      <c r="D6" s="39" t="s">
        <v>17</v>
      </c>
      <c r="E6" s="39" t="s">
        <v>0</v>
      </c>
      <c r="F6" s="39" t="s">
        <v>67</v>
      </c>
      <c r="G6" s="47" t="s">
        <v>1</v>
      </c>
      <c r="H6" s="14" t="s">
        <v>74</v>
      </c>
      <c r="I6" s="58" t="s">
        <v>68</v>
      </c>
      <c r="J6" s="58" t="s">
        <v>69</v>
      </c>
      <c r="K6" s="58" t="s">
        <v>70</v>
      </c>
      <c r="L6" s="58" t="s">
        <v>71</v>
      </c>
      <c r="M6" s="123" t="s">
        <v>72</v>
      </c>
      <c r="N6" s="73" t="s">
        <v>89</v>
      </c>
      <c r="O6" s="15" t="s">
        <v>31</v>
      </c>
      <c r="P6" s="15" t="s">
        <v>75</v>
      </c>
    </row>
    <row r="7" spans="2:16" ht="23.25" customHeight="1">
      <c r="B7" s="180" t="s">
        <v>4</v>
      </c>
      <c r="C7" s="181"/>
      <c r="D7" s="37"/>
      <c r="E7" s="9">
        <f>E11+E15+E30+E33</f>
        <v>337402949.94758064</v>
      </c>
      <c r="F7" s="41">
        <f t="shared" ref="F7:F37" si="0">E7/$E$37</f>
        <v>0.87464866152373821</v>
      </c>
      <c r="G7" s="48"/>
      <c r="H7" s="16">
        <f t="shared" ref="H7:P7" si="1">H11+H15+H30+H33</f>
        <v>32651944.142857142</v>
      </c>
      <c r="I7" s="9">
        <f t="shared" si="1"/>
        <v>40951883.142857142</v>
      </c>
      <c r="J7" s="9" t="e">
        <f t="shared" si="1"/>
        <v>#REF!</v>
      </c>
      <c r="K7" s="9" t="e">
        <f t="shared" si="1"/>
        <v>#REF!</v>
      </c>
      <c r="L7" s="9">
        <f t="shared" si="1"/>
        <v>58261144.142857142</v>
      </c>
      <c r="M7" s="124">
        <f t="shared" si="1"/>
        <v>69707190.285714284</v>
      </c>
      <c r="N7" s="61" t="e">
        <f t="shared" si="1"/>
        <v>#REF!</v>
      </c>
      <c r="O7" s="17" t="e">
        <f t="shared" si="1"/>
        <v>#REF!</v>
      </c>
      <c r="P7" s="17" t="e">
        <f t="shared" si="1"/>
        <v>#REF!</v>
      </c>
    </row>
    <row r="8" spans="2:16" ht="23.25" customHeight="1">
      <c r="B8" s="182" t="s">
        <v>5</v>
      </c>
      <c r="C8" s="12" t="s">
        <v>20</v>
      </c>
      <c r="D8" s="12" t="s">
        <v>55</v>
      </c>
      <c r="E8" s="3">
        <v>25704140</v>
      </c>
      <c r="F8" s="42">
        <f t="shared" si="0"/>
        <v>6.6632765511124389E-2</v>
      </c>
      <c r="G8" s="49"/>
      <c r="H8" s="139">
        <f>E8/7</f>
        <v>3672020</v>
      </c>
      <c r="I8" s="140">
        <f>$E8/7</f>
        <v>3672020</v>
      </c>
      <c r="J8" s="59">
        <f>$E8/7</f>
        <v>3672020</v>
      </c>
      <c r="K8" s="59">
        <f>$E8/7</f>
        <v>3672020</v>
      </c>
      <c r="L8" s="59">
        <f>$E8/7</f>
        <v>3672020</v>
      </c>
      <c r="M8" s="125">
        <f>$E8/7*2</f>
        <v>7344040</v>
      </c>
      <c r="N8" s="62"/>
      <c r="O8" s="23">
        <f>SUM(H8:N8)</f>
        <v>25704140</v>
      </c>
      <c r="P8" s="23">
        <f>E8-O8</f>
        <v>0</v>
      </c>
    </row>
    <row r="9" spans="2:16" ht="23.25" customHeight="1">
      <c r="B9" s="183"/>
      <c r="C9" s="12" t="s">
        <v>20</v>
      </c>
      <c r="D9" s="12" t="s">
        <v>56</v>
      </c>
      <c r="E9" s="3">
        <v>9893080</v>
      </c>
      <c r="F9" s="42">
        <f t="shared" si="0"/>
        <v>2.5645801797795784E-2</v>
      </c>
      <c r="G9" s="49"/>
      <c r="H9" s="139">
        <f>E9/7</f>
        <v>1413297.142857143</v>
      </c>
      <c r="I9" s="140">
        <f t="shared" ref="I9:L10" si="2">$E9/7</f>
        <v>1413297.142857143</v>
      </c>
      <c r="J9" s="59">
        <f t="shared" si="2"/>
        <v>1413297.142857143</v>
      </c>
      <c r="K9" s="59">
        <f t="shared" si="2"/>
        <v>1413297.142857143</v>
      </c>
      <c r="L9" s="59">
        <f t="shared" si="2"/>
        <v>1413297.142857143</v>
      </c>
      <c r="M9" s="125">
        <f>$E9/7*2</f>
        <v>2826594.2857142859</v>
      </c>
      <c r="N9" s="62"/>
      <c r="O9" s="23">
        <f>SUM(H9:N9)</f>
        <v>9893080</v>
      </c>
      <c r="P9" s="23">
        <f>E9-O9</f>
        <v>0</v>
      </c>
    </row>
    <row r="10" spans="2:16" ht="23.25" customHeight="1">
      <c r="B10" s="183"/>
      <c r="C10" s="29" t="s">
        <v>25</v>
      </c>
      <c r="D10" s="29" t="s">
        <v>57</v>
      </c>
      <c r="E10" s="3">
        <v>4997489</v>
      </c>
      <c r="F10" s="43">
        <f t="shared" si="0"/>
        <v>1.2954975839745019E-2</v>
      </c>
      <c r="G10" s="49"/>
      <c r="H10" s="139">
        <f>E10/7</f>
        <v>713927</v>
      </c>
      <c r="I10" s="140">
        <f t="shared" si="2"/>
        <v>713927</v>
      </c>
      <c r="J10" s="59">
        <f t="shared" si="2"/>
        <v>713927</v>
      </c>
      <c r="K10" s="59">
        <f t="shared" si="2"/>
        <v>713927</v>
      </c>
      <c r="L10" s="59">
        <f t="shared" si="2"/>
        <v>713927</v>
      </c>
      <c r="M10" s="125">
        <f>$E10/7*2</f>
        <v>1427854</v>
      </c>
      <c r="N10" s="62"/>
      <c r="O10" s="23">
        <f>SUM(H10:N10)</f>
        <v>4997489</v>
      </c>
      <c r="P10" s="23">
        <f>E10-O10</f>
        <v>0</v>
      </c>
    </row>
    <row r="11" spans="2:16" ht="23.25" customHeight="1">
      <c r="B11" s="186"/>
      <c r="C11" s="8" t="s">
        <v>21</v>
      </c>
      <c r="D11" s="8"/>
      <c r="E11" s="5">
        <f>SUM(E8:E10)</f>
        <v>40594709</v>
      </c>
      <c r="F11" s="44">
        <f t="shared" si="0"/>
        <v>0.10523354314866519</v>
      </c>
      <c r="G11" s="50"/>
      <c r="H11" s="20">
        <f t="shared" ref="H11:M11" si="3">SUM(H8:H10)</f>
        <v>5799244.1428571427</v>
      </c>
      <c r="I11" s="5">
        <f t="shared" si="3"/>
        <v>5799244.1428571427</v>
      </c>
      <c r="J11" s="5">
        <f t="shared" si="3"/>
        <v>5799244.1428571427</v>
      </c>
      <c r="K11" s="5">
        <f t="shared" si="3"/>
        <v>5799244.1428571427</v>
      </c>
      <c r="L11" s="5">
        <f t="shared" si="3"/>
        <v>5799244.1428571427</v>
      </c>
      <c r="M11" s="126">
        <f t="shared" si="3"/>
        <v>11598488.285714285</v>
      </c>
      <c r="N11" s="64"/>
      <c r="O11" s="21">
        <f>SUM(O8:O10)</f>
        <v>40594709</v>
      </c>
      <c r="P11" s="21">
        <f>SUM(P8:P10)</f>
        <v>0</v>
      </c>
    </row>
    <row r="12" spans="2:16" ht="23.25" customHeight="1">
      <c r="B12" s="182" t="s">
        <v>18</v>
      </c>
      <c r="C12" s="29" t="s">
        <v>30</v>
      </c>
      <c r="D12" s="29" t="s">
        <v>58</v>
      </c>
      <c r="E12" s="4">
        <v>8800000</v>
      </c>
      <c r="F12" s="43">
        <f t="shared" si="0"/>
        <v>2.2812213771707383E-2</v>
      </c>
      <c r="G12" s="51"/>
      <c r="H12" s="141">
        <v>5866600</v>
      </c>
      <c r="I12" s="55"/>
      <c r="J12" s="55"/>
      <c r="K12" s="55"/>
      <c r="L12" s="55"/>
      <c r="M12" s="127">
        <f>E12-H12</f>
        <v>2933400</v>
      </c>
      <c r="N12" s="65"/>
      <c r="O12" s="23">
        <f>SUM(H12:N12)</f>
        <v>8800000</v>
      </c>
      <c r="P12" s="23">
        <f>E12-O12</f>
        <v>0</v>
      </c>
    </row>
    <row r="13" spans="2:16" ht="23.25" customHeight="1">
      <c r="B13" s="183"/>
      <c r="C13" s="29" t="s">
        <v>30</v>
      </c>
      <c r="D13" s="12" t="s">
        <v>59</v>
      </c>
      <c r="E13" s="4">
        <v>9400000</v>
      </c>
      <c r="F13" s="42">
        <f t="shared" si="0"/>
        <v>2.4367591983414708E-2</v>
      </c>
      <c r="G13" s="49" t="s">
        <v>54</v>
      </c>
      <c r="H13" s="22"/>
      <c r="I13" s="55"/>
      <c r="J13" s="55">
        <v>9400000</v>
      </c>
      <c r="K13" s="55"/>
      <c r="L13" s="55"/>
      <c r="M13" s="127"/>
      <c r="N13" s="65"/>
      <c r="O13" s="23">
        <f>SUM(H13:N13)</f>
        <v>9400000</v>
      </c>
      <c r="P13" s="23">
        <f>E13-O13</f>
        <v>0</v>
      </c>
    </row>
    <row r="14" spans="2:16" ht="23.25" customHeight="1">
      <c r="B14" s="183"/>
      <c r="C14" s="12" t="s">
        <v>19</v>
      </c>
      <c r="D14" s="12" t="s">
        <v>35</v>
      </c>
      <c r="E14" s="4">
        <v>3341740.9475806449</v>
      </c>
      <c r="F14" s="42">
        <f t="shared" si="0"/>
        <v>8.6627850983951905E-3</v>
      </c>
      <c r="G14" s="49"/>
      <c r="H14" s="89"/>
      <c r="I14" s="142">
        <v>3341741</v>
      </c>
      <c r="J14" s="34"/>
      <c r="K14" s="34"/>
      <c r="L14" s="34"/>
      <c r="M14" s="128"/>
      <c r="N14" s="67"/>
      <c r="O14" s="23">
        <f>SUM(H14:N14)</f>
        <v>3341741</v>
      </c>
      <c r="P14" s="23">
        <f>E14-O14</f>
        <v>-5.2419355139136314E-2</v>
      </c>
    </row>
    <row r="15" spans="2:16" ht="23.25" customHeight="1">
      <c r="B15" s="186"/>
      <c r="C15" s="8" t="s">
        <v>22</v>
      </c>
      <c r="D15" s="8"/>
      <c r="E15" s="5">
        <f>SUM(E12:E14)</f>
        <v>21541740.947580643</v>
      </c>
      <c r="F15" s="44">
        <f t="shared" si="0"/>
        <v>5.5842590853517275E-2</v>
      </c>
      <c r="G15" s="50"/>
      <c r="H15" s="20">
        <f t="shared" ref="H15:M15" si="4">SUM(H12:H14)</f>
        <v>5866600</v>
      </c>
      <c r="I15" s="5">
        <f t="shared" si="4"/>
        <v>3341741</v>
      </c>
      <c r="J15" s="5">
        <f t="shared" si="4"/>
        <v>9400000</v>
      </c>
      <c r="K15" s="5">
        <f t="shared" si="4"/>
        <v>0</v>
      </c>
      <c r="L15" s="5">
        <f t="shared" si="4"/>
        <v>0</v>
      </c>
      <c r="M15" s="126">
        <f t="shared" si="4"/>
        <v>2933400</v>
      </c>
      <c r="N15" s="64"/>
      <c r="O15" s="21">
        <f>SUM(O12:O14)</f>
        <v>21541741</v>
      </c>
      <c r="P15" s="21">
        <f>SUM(P12:P14)</f>
        <v>-5.2419355139136314E-2</v>
      </c>
    </row>
    <row r="16" spans="2:16" ht="23.25" customHeight="1">
      <c r="B16" s="183"/>
      <c r="C16" s="187" t="s">
        <v>63</v>
      </c>
      <c r="D16" s="12" t="s">
        <v>60</v>
      </c>
      <c r="E16" s="3">
        <v>4000000</v>
      </c>
      <c r="F16" s="42">
        <f t="shared" si="0"/>
        <v>1.0369188078048812E-2</v>
      </c>
      <c r="G16" s="49"/>
      <c r="H16" s="18"/>
      <c r="I16" s="145">
        <f>963423+1149775</f>
        <v>2113198</v>
      </c>
      <c r="J16" s="54">
        <f>180000+180000+180000+90000+90000</f>
        <v>720000</v>
      </c>
      <c r="K16" s="54">
        <f>90000*4</f>
        <v>360000</v>
      </c>
      <c r="L16" s="54">
        <f>90000*4</f>
        <v>360000</v>
      </c>
      <c r="M16" s="129">
        <f>E16-I16-J16-K16-L16</f>
        <v>446802</v>
      </c>
      <c r="N16" s="69"/>
      <c r="O16" s="23">
        <f>SUM(H16:N16)</f>
        <v>4000000</v>
      </c>
      <c r="P16" s="23">
        <f>E16-O16</f>
        <v>0</v>
      </c>
    </row>
    <row r="17" spans="2:16" ht="23.25" customHeight="1">
      <c r="B17" s="183"/>
      <c r="C17" s="188"/>
      <c r="D17" s="12" t="s">
        <v>61</v>
      </c>
      <c r="E17" s="3">
        <v>1500000</v>
      </c>
      <c r="F17" s="42">
        <f t="shared" si="0"/>
        <v>3.8884455292683045E-3</v>
      </c>
      <c r="G17" s="49"/>
      <c r="H17" s="18"/>
      <c r="I17" s="54"/>
      <c r="J17" s="54"/>
      <c r="K17" s="54"/>
      <c r="L17" s="54"/>
      <c r="M17" s="129"/>
      <c r="N17" s="68">
        <v>1500000</v>
      </c>
      <c r="O17" s="23">
        <f t="shared" ref="O17:O32" si="5">SUM(H17:N17)</f>
        <v>1500000</v>
      </c>
      <c r="P17" s="23">
        <f t="shared" ref="P17:P29" si="6">E17-O17</f>
        <v>0</v>
      </c>
    </row>
    <row r="18" spans="2:16" ht="23.25" customHeight="1">
      <c r="B18" s="183"/>
      <c r="C18" s="189" t="s">
        <v>62</v>
      </c>
      <c r="D18" s="32" t="s">
        <v>38</v>
      </c>
      <c r="E18" s="33">
        <v>72000000</v>
      </c>
      <c r="F18" s="45">
        <f t="shared" si="0"/>
        <v>0.1866453854048786</v>
      </c>
      <c r="G18" s="52" t="s">
        <v>43</v>
      </c>
      <c r="H18" s="144">
        <f>12600000</f>
        <v>12600000</v>
      </c>
      <c r="I18" s="143">
        <f>22080000</f>
        <v>22080000</v>
      </c>
      <c r="J18" s="68" t="e">
        <f>#REF!+#REF!</f>
        <v>#REF!</v>
      </c>
      <c r="K18" s="54" t="e">
        <f>#REF!+#REF!</f>
        <v>#REF!</v>
      </c>
      <c r="L18" s="54"/>
      <c r="M18" s="129"/>
      <c r="N18" s="69" t="e">
        <f>E18-H18-I18-J18-K18</f>
        <v>#REF!</v>
      </c>
      <c r="O18" s="23" t="e">
        <f t="shared" si="5"/>
        <v>#REF!</v>
      </c>
      <c r="P18" s="23" t="e">
        <f t="shared" si="6"/>
        <v>#REF!</v>
      </c>
    </row>
    <row r="19" spans="2:16" ht="23.25" customHeight="1">
      <c r="B19" s="183"/>
      <c r="C19" s="189"/>
      <c r="D19" s="32" t="s">
        <v>39</v>
      </c>
      <c r="E19" s="33">
        <v>72000000</v>
      </c>
      <c r="F19" s="45">
        <f t="shared" si="0"/>
        <v>0.1866453854048786</v>
      </c>
      <c r="G19" s="52" t="s">
        <v>49</v>
      </c>
      <c r="H19" s="18"/>
      <c r="I19" s="54"/>
      <c r="J19" s="54"/>
      <c r="K19" s="54">
        <f>$E$19/3</f>
        <v>24000000</v>
      </c>
      <c r="L19" s="54">
        <f>$E$19/3</f>
        <v>24000000</v>
      </c>
      <c r="M19" s="129">
        <f>$E$19/3-N19</f>
        <v>21095300</v>
      </c>
      <c r="N19" s="68">
        <f>(18500000-12690600)/2</f>
        <v>2904700</v>
      </c>
      <c r="O19" s="23">
        <f t="shared" si="5"/>
        <v>72000000</v>
      </c>
      <c r="P19" s="23">
        <f t="shared" si="6"/>
        <v>0</v>
      </c>
    </row>
    <row r="20" spans="2:16" ht="23.25" customHeight="1">
      <c r="B20" s="183"/>
      <c r="C20" s="189"/>
      <c r="D20" s="32" t="s">
        <v>37</v>
      </c>
      <c r="E20" s="33">
        <v>69120000</v>
      </c>
      <c r="F20" s="45">
        <f t="shared" si="0"/>
        <v>0.17917956998868345</v>
      </c>
      <c r="G20" s="52" t="s">
        <v>48</v>
      </c>
      <c r="H20" s="18"/>
      <c r="I20" s="54"/>
      <c r="J20" s="54"/>
      <c r="K20" s="54">
        <f>$E$20/3</f>
        <v>23040000</v>
      </c>
      <c r="L20" s="54">
        <f>$E$20/3</f>
        <v>23040000</v>
      </c>
      <c r="M20" s="129">
        <f>$E$20/3-N20</f>
        <v>20135300</v>
      </c>
      <c r="N20" s="68">
        <f>(18500000-12690600)/2</f>
        <v>2904700</v>
      </c>
      <c r="O20" s="23">
        <f t="shared" si="5"/>
        <v>69120000</v>
      </c>
      <c r="P20" s="23">
        <f t="shared" si="6"/>
        <v>0</v>
      </c>
    </row>
    <row r="21" spans="2:16" ht="23.25" customHeight="1">
      <c r="B21" s="183"/>
      <c r="C21" s="189"/>
      <c r="D21" s="32" t="s">
        <v>40</v>
      </c>
      <c r="E21" s="33">
        <v>6000000</v>
      </c>
      <c r="F21" s="45">
        <f t="shared" si="0"/>
        <v>1.5553782117073218E-2</v>
      </c>
      <c r="G21" s="52" t="s">
        <v>36</v>
      </c>
      <c r="H21" s="144">
        <v>480000</v>
      </c>
      <c r="I21" s="54"/>
      <c r="J21" s="68">
        <f>400000</f>
        <v>400000</v>
      </c>
      <c r="K21" s="54">
        <f>E21-H21-I21-J21</f>
        <v>5120000</v>
      </c>
      <c r="L21" s="54"/>
      <c r="M21" s="129"/>
      <c r="N21" s="69"/>
      <c r="O21" s="23">
        <f t="shared" si="5"/>
        <v>6000000</v>
      </c>
      <c r="P21" s="23">
        <f t="shared" si="6"/>
        <v>0</v>
      </c>
    </row>
    <row r="22" spans="2:16" ht="23.25" customHeight="1">
      <c r="B22" s="183"/>
      <c r="C22" s="12" t="s">
        <v>6</v>
      </c>
      <c r="D22" s="12" t="s">
        <v>41</v>
      </c>
      <c r="E22" s="3">
        <v>750000</v>
      </c>
      <c r="F22" s="42">
        <f t="shared" si="0"/>
        <v>1.9442227646341522E-3</v>
      </c>
      <c r="G22" s="49" t="s">
        <v>44</v>
      </c>
      <c r="H22" s="144">
        <v>600000</v>
      </c>
      <c r="I22" s="54"/>
      <c r="J22" s="54"/>
      <c r="K22" s="54"/>
      <c r="L22" s="54"/>
      <c r="M22" s="129">
        <f>E22-H22</f>
        <v>150000</v>
      </c>
      <c r="N22" s="69"/>
      <c r="O22" s="23">
        <f t="shared" si="5"/>
        <v>750000</v>
      </c>
      <c r="P22" s="23">
        <f t="shared" si="6"/>
        <v>0</v>
      </c>
    </row>
    <row r="23" spans="2:16" ht="23.25" customHeight="1">
      <c r="B23" s="183"/>
      <c r="C23" s="12" t="s">
        <v>45</v>
      </c>
      <c r="D23" s="12"/>
      <c r="E23" s="3">
        <v>30000000</v>
      </c>
      <c r="F23" s="42">
        <f t="shared" si="0"/>
        <v>7.7768910585366086E-2</v>
      </c>
      <c r="G23" s="49"/>
      <c r="H23" s="18"/>
      <c r="I23" s="143">
        <v>4440000</v>
      </c>
      <c r="J23" s="143">
        <v>4770000</v>
      </c>
      <c r="K23" s="54">
        <f>200000*25</f>
        <v>5000000</v>
      </c>
      <c r="L23" s="54">
        <f>200000*25</f>
        <v>5000000</v>
      </c>
      <c r="M23" s="129">
        <f>E23-I23-J23-K23-L23</f>
        <v>10790000</v>
      </c>
      <c r="N23" s="68"/>
      <c r="O23" s="23">
        <f t="shared" si="5"/>
        <v>30000000</v>
      </c>
      <c r="P23" s="23">
        <f t="shared" si="6"/>
        <v>0</v>
      </c>
    </row>
    <row r="24" spans="2:16" ht="23.25" customHeight="1">
      <c r="B24" s="183"/>
      <c r="C24" s="29" t="s">
        <v>32</v>
      </c>
      <c r="D24" s="12"/>
      <c r="E24" s="3">
        <v>2000000</v>
      </c>
      <c r="F24" s="42">
        <f t="shared" si="0"/>
        <v>5.1845940390244059E-3</v>
      </c>
      <c r="G24" s="49"/>
      <c r="H24" s="18"/>
      <c r="I24" s="54"/>
      <c r="J24" s="54"/>
      <c r="K24" s="54"/>
      <c r="L24" s="54"/>
      <c r="M24" s="129"/>
      <c r="N24" s="69">
        <v>2000000</v>
      </c>
      <c r="O24" s="23">
        <f t="shared" si="5"/>
        <v>2000000</v>
      </c>
      <c r="P24" s="23">
        <f t="shared" si="6"/>
        <v>0</v>
      </c>
    </row>
    <row r="25" spans="2:16" ht="23.25" customHeight="1">
      <c r="B25" s="183"/>
      <c r="C25" s="12" t="s">
        <v>7</v>
      </c>
      <c r="D25" s="12"/>
      <c r="E25" s="3">
        <v>1666500.0000000002</v>
      </c>
      <c r="F25" s="42">
        <f t="shared" si="0"/>
        <v>4.3200629830170865E-3</v>
      </c>
      <c r="G25" s="49" t="s">
        <v>42</v>
      </c>
      <c r="H25" s="18"/>
      <c r="I25" s="54"/>
      <c r="J25" s="54"/>
      <c r="K25" s="54"/>
      <c r="L25" s="54"/>
      <c r="M25" s="130">
        <v>1666500</v>
      </c>
      <c r="N25" s="69"/>
      <c r="O25" s="23">
        <f t="shared" si="5"/>
        <v>1666500</v>
      </c>
      <c r="P25" s="23">
        <f t="shared" si="6"/>
        <v>0</v>
      </c>
    </row>
    <row r="26" spans="2:16" ht="23.25" customHeight="1">
      <c r="B26" s="183"/>
      <c r="C26" s="190" t="s">
        <v>8</v>
      </c>
      <c r="D26" s="29" t="s">
        <v>28</v>
      </c>
      <c r="E26" s="3">
        <v>7000000</v>
      </c>
      <c r="F26" s="43">
        <f t="shared" si="0"/>
        <v>1.8146079136585419E-2</v>
      </c>
      <c r="G26" s="49" t="s">
        <v>64</v>
      </c>
      <c r="H26" s="144">
        <v>7040000</v>
      </c>
      <c r="I26" s="54"/>
      <c r="J26" s="54"/>
      <c r="K26" s="54"/>
      <c r="L26" s="54"/>
      <c r="M26" s="129"/>
      <c r="N26" s="69"/>
      <c r="O26" s="23">
        <f t="shared" si="5"/>
        <v>7040000</v>
      </c>
      <c r="P26" s="23">
        <f t="shared" si="6"/>
        <v>-40000</v>
      </c>
    </row>
    <row r="27" spans="2:16" ht="23.25" customHeight="1">
      <c r="B27" s="183"/>
      <c r="C27" s="191"/>
      <c r="D27" s="29" t="s">
        <v>28</v>
      </c>
      <c r="E27" s="3">
        <v>1000000</v>
      </c>
      <c r="F27" s="43">
        <f t="shared" si="0"/>
        <v>2.592297019512203E-3</v>
      </c>
      <c r="G27" s="49" t="s">
        <v>65</v>
      </c>
      <c r="H27" s="18"/>
      <c r="I27" s="143">
        <v>935000</v>
      </c>
      <c r="J27" s="54"/>
      <c r="K27" s="54"/>
      <c r="L27" s="54"/>
      <c r="M27" s="129"/>
      <c r="N27" s="69">
        <v>25000</v>
      </c>
      <c r="O27" s="23">
        <f t="shared" si="5"/>
        <v>960000</v>
      </c>
      <c r="P27" s="23">
        <f t="shared" si="6"/>
        <v>40000</v>
      </c>
    </row>
    <row r="28" spans="2:16" ht="23.25" customHeight="1">
      <c r="B28" s="183"/>
      <c r="C28" s="191"/>
      <c r="D28" s="29" t="s">
        <v>34</v>
      </c>
      <c r="E28" s="3">
        <v>6000000</v>
      </c>
      <c r="F28" s="43">
        <f t="shared" si="0"/>
        <v>1.5553782117073218E-2</v>
      </c>
      <c r="G28" s="49" t="s">
        <v>50</v>
      </c>
      <c r="H28" s="18"/>
      <c r="I28" s="143">
        <v>2160000</v>
      </c>
      <c r="J28" s="54"/>
      <c r="K28" s="54">
        <f>E28-I28</f>
        <v>3840000</v>
      </c>
      <c r="L28" s="54"/>
      <c r="M28" s="129"/>
      <c r="N28" s="69"/>
      <c r="O28" s="23">
        <f>SUM(H28:N28)</f>
        <v>6000000</v>
      </c>
      <c r="P28" s="23">
        <f t="shared" si="6"/>
        <v>0</v>
      </c>
    </row>
    <row r="29" spans="2:16" ht="23.25" customHeight="1">
      <c r="B29" s="183"/>
      <c r="C29" s="191"/>
      <c r="D29" s="29" t="s">
        <v>33</v>
      </c>
      <c r="E29" s="3">
        <v>800000</v>
      </c>
      <c r="F29" s="43">
        <f t="shared" si="0"/>
        <v>2.0738376156097622E-3</v>
      </c>
      <c r="G29" s="49"/>
      <c r="H29" s="18"/>
      <c r="I29" s="54"/>
      <c r="J29" s="54"/>
      <c r="K29" s="54"/>
      <c r="L29" s="54"/>
      <c r="M29" s="129">
        <v>800000</v>
      </c>
      <c r="N29" s="69"/>
      <c r="O29" s="23">
        <f t="shared" si="5"/>
        <v>800000</v>
      </c>
      <c r="P29" s="23">
        <f t="shared" si="6"/>
        <v>0</v>
      </c>
    </row>
    <row r="30" spans="2:16" ht="23.25" customHeight="1">
      <c r="B30" s="186"/>
      <c r="C30" s="8" t="s">
        <v>23</v>
      </c>
      <c r="D30" s="8"/>
      <c r="E30" s="5">
        <f>SUM(E16:E29)</f>
        <v>273836500</v>
      </c>
      <c r="F30" s="44">
        <f t="shared" si="0"/>
        <v>0.70986554278365332</v>
      </c>
      <c r="G30" s="50"/>
      <c r="H30" s="20">
        <f t="shared" ref="H30:P30" si="7">SUM(H16:H29)</f>
        <v>20720000</v>
      </c>
      <c r="I30" s="5">
        <f t="shared" si="7"/>
        <v>31728198</v>
      </c>
      <c r="J30" s="5" t="e">
        <f t="shared" si="7"/>
        <v>#REF!</v>
      </c>
      <c r="K30" s="5" t="e">
        <f t="shared" si="7"/>
        <v>#REF!</v>
      </c>
      <c r="L30" s="5">
        <f t="shared" si="7"/>
        <v>52400000</v>
      </c>
      <c r="M30" s="126">
        <f t="shared" si="7"/>
        <v>55083902</v>
      </c>
      <c r="N30" s="63" t="e">
        <f t="shared" si="7"/>
        <v>#REF!</v>
      </c>
      <c r="O30" s="21" t="e">
        <f t="shared" si="7"/>
        <v>#REF!</v>
      </c>
      <c r="P30" s="21" t="e">
        <f t="shared" si="7"/>
        <v>#REF!</v>
      </c>
    </row>
    <row r="31" spans="2:16" ht="23.25" customHeight="1">
      <c r="B31" s="192" t="s">
        <v>9</v>
      </c>
      <c r="C31" s="38" t="s">
        <v>10</v>
      </c>
      <c r="D31" s="12" t="s">
        <v>66</v>
      </c>
      <c r="E31" s="3">
        <v>720000</v>
      </c>
      <c r="F31" s="42">
        <f t="shared" si="0"/>
        <v>1.866453854048786E-3</v>
      </c>
      <c r="G31" s="49"/>
      <c r="H31" s="144">
        <v>266100</v>
      </c>
      <c r="I31" s="145">
        <f>82700</f>
        <v>82700</v>
      </c>
      <c r="J31" s="68">
        <f>88000+68000</f>
        <v>156000</v>
      </c>
      <c r="K31" s="54">
        <f>61900</f>
        <v>61900</v>
      </c>
      <c r="L31" s="54">
        <f>61900</f>
        <v>61900</v>
      </c>
      <c r="M31" s="129">
        <f>E31-H31-I31-J31-K31-L31</f>
        <v>91400</v>
      </c>
      <c r="N31" s="69"/>
      <c r="O31" s="23">
        <f>SUM(H31:N31)</f>
        <v>720000</v>
      </c>
      <c r="P31" s="23">
        <f>E31-O31</f>
        <v>0</v>
      </c>
    </row>
    <row r="32" spans="2:16" ht="23.25" customHeight="1">
      <c r="B32" s="193"/>
      <c r="C32" s="38" t="s">
        <v>11</v>
      </c>
      <c r="D32" s="12"/>
      <c r="E32" s="3">
        <v>710000</v>
      </c>
      <c r="F32" s="42">
        <f t="shared" si="0"/>
        <v>1.840530883853664E-3</v>
      </c>
      <c r="G32" s="49"/>
      <c r="H32" s="19"/>
      <c r="I32" s="4"/>
      <c r="J32" s="4"/>
      <c r="K32" s="4"/>
      <c r="L32" s="4"/>
      <c r="M32" s="131"/>
      <c r="N32" s="74">
        <v>710000</v>
      </c>
      <c r="O32" s="23">
        <f t="shared" si="5"/>
        <v>710000</v>
      </c>
      <c r="P32" s="23">
        <f>E32-O32</f>
        <v>0</v>
      </c>
    </row>
    <row r="33" spans="2:17" ht="23.25" customHeight="1">
      <c r="B33" s="194"/>
      <c r="C33" s="8" t="s">
        <v>24</v>
      </c>
      <c r="D33" s="8"/>
      <c r="E33" s="5">
        <f>SUM(E31:E32)</f>
        <v>1430000</v>
      </c>
      <c r="F33" s="44">
        <f t="shared" si="0"/>
        <v>3.7069847379024501E-3</v>
      </c>
      <c r="G33" s="50" t="s">
        <v>26</v>
      </c>
      <c r="H33" s="20">
        <f t="shared" ref="H33:P33" si="8">SUM(H31:H32)</f>
        <v>266100</v>
      </c>
      <c r="I33" s="5">
        <f t="shared" si="8"/>
        <v>82700</v>
      </c>
      <c r="J33" s="5">
        <f t="shared" si="8"/>
        <v>156000</v>
      </c>
      <c r="K33" s="5">
        <f t="shared" si="8"/>
        <v>61900</v>
      </c>
      <c r="L33" s="5">
        <f t="shared" si="8"/>
        <v>61900</v>
      </c>
      <c r="M33" s="126">
        <f t="shared" si="8"/>
        <v>91400</v>
      </c>
      <c r="N33" s="63">
        <f t="shared" si="8"/>
        <v>710000</v>
      </c>
      <c r="O33" s="21">
        <f t="shared" si="8"/>
        <v>1430000</v>
      </c>
      <c r="P33" s="21">
        <f t="shared" si="8"/>
        <v>0</v>
      </c>
    </row>
    <row r="34" spans="2:17" ht="23.25" customHeight="1">
      <c r="B34" s="180" t="s">
        <v>12</v>
      </c>
      <c r="C34" s="181"/>
      <c r="D34" s="37"/>
      <c r="E34" s="9">
        <f>E35+E36</f>
        <v>48355314.816451609</v>
      </c>
      <c r="F34" s="41">
        <f t="shared" si="0"/>
        <v>0.12535133847626176</v>
      </c>
      <c r="G34" s="48" t="s">
        <v>29</v>
      </c>
      <c r="H34" s="26">
        <f t="shared" ref="H34:P34" si="9">H35+H36</f>
        <v>24177658</v>
      </c>
      <c r="I34" s="56">
        <f t="shared" si="9"/>
        <v>0</v>
      </c>
      <c r="J34" s="56">
        <f t="shared" si="9"/>
        <v>0</v>
      </c>
      <c r="K34" s="56">
        <f t="shared" si="9"/>
        <v>14506594.444935482</v>
      </c>
      <c r="L34" s="56">
        <f t="shared" si="9"/>
        <v>0</v>
      </c>
      <c r="M34" s="132">
        <f t="shared" si="9"/>
        <v>9671062.3715161309</v>
      </c>
      <c r="N34" s="70">
        <f t="shared" si="9"/>
        <v>0</v>
      </c>
      <c r="O34" s="27">
        <f t="shared" si="9"/>
        <v>48355314.816451609</v>
      </c>
      <c r="P34" s="27">
        <f t="shared" si="9"/>
        <v>0</v>
      </c>
      <c r="Q34" s="30">
        <v>0.2164237580316565</v>
      </c>
    </row>
    <row r="35" spans="2:17" ht="23.25" customHeight="1">
      <c r="B35" s="182"/>
      <c r="C35" s="11" t="s">
        <v>13</v>
      </c>
      <c r="D35" s="11" t="s">
        <v>27</v>
      </c>
      <c r="E35" s="6">
        <v>30366265.510282259</v>
      </c>
      <c r="F35" s="46">
        <f t="shared" si="0"/>
        <v>7.8718379576020903E-2</v>
      </c>
      <c r="G35" s="53" t="s">
        <v>46</v>
      </c>
      <c r="H35" s="144">
        <f>15183133+8994525</f>
        <v>24177658</v>
      </c>
      <c r="I35" s="72"/>
      <c r="J35" s="57"/>
      <c r="K35" s="57">
        <f>E35*0.3-8994525</f>
        <v>115354.65308467671</v>
      </c>
      <c r="L35" s="57"/>
      <c r="M35" s="133">
        <f>E35-H35-K35</f>
        <v>6073252.8571975827</v>
      </c>
      <c r="N35" s="71"/>
      <c r="O35" s="23">
        <f>SUM(H35:N35)</f>
        <v>30366265.510282259</v>
      </c>
      <c r="P35" s="23">
        <f>E35-O35</f>
        <v>0</v>
      </c>
      <c r="Q35" s="30">
        <v>0.2762</v>
      </c>
    </row>
    <row r="36" spans="2:17" ht="23.25" customHeight="1" thickBot="1">
      <c r="B36" s="183"/>
      <c r="C36" s="11" t="s">
        <v>14</v>
      </c>
      <c r="D36" s="11" t="s">
        <v>27</v>
      </c>
      <c r="E36" s="6">
        <v>17989049.306169353</v>
      </c>
      <c r="F36" s="46">
        <f t="shared" si="0"/>
        <v>4.6632958900240877E-2</v>
      </c>
      <c r="G36" s="77" t="s">
        <v>47</v>
      </c>
      <c r="H36" s="78"/>
      <c r="I36" s="79"/>
      <c r="J36" s="80"/>
      <c r="K36" s="80">
        <f>E36*0.3+8994525</f>
        <v>14391239.791850805</v>
      </c>
      <c r="L36" s="80"/>
      <c r="M36" s="134">
        <f>E36-I36-K36</f>
        <v>3597809.5143185481</v>
      </c>
      <c r="N36" s="81"/>
      <c r="O36" s="82">
        <f>SUM(H36:N36)</f>
        <v>17989049.306169353</v>
      </c>
      <c r="P36" s="82">
        <f>E36-O36</f>
        <v>0</v>
      </c>
    </row>
    <row r="37" spans="2:17" ht="23.25" customHeight="1" thickBot="1">
      <c r="B37" s="25" t="s">
        <v>16</v>
      </c>
      <c r="C37" s="184" t="s">
        <v>15</v>
      </c>
      <c r="D37" s="185"/>
      <c r="E37" s="24">
        <f>E34+E7</f>
        <v>385758264.76403224</v>
      </c>
      <c r="F37" s="76">
        <f t="shared" si="0"/>
        <v>1</v>
      </c>
      <c r="G37" s="83" t="s">
        <v>78</v>
      </c>
      <c r="H37" s="85">
        <f t="shared" ref="H37:P37" si="10">H34+H7</f>
        <v>56829602.142857142</v>
      </c>
      <c r="I37" s="86">
        <f t="shared" si="10"/>
        <v>40951883.142857142</v>
      </c>
      <c r="J37" s="86" t="e">
        <f t="shared" si="10"/>
        <v>#REF!</v>
      </c>
      <c r="K37" s="86" t="e">
        <f t="shared" si="10"/>
        <v>#REF!</v>
      </c>
      <c r="L37" s="86">
        <f t="shared" si="10"/>
        <v>58261144.142857142</v>
      </c>
      <c r="M37" s="135">
        <f t="shared" si="10"/>
        <v>79378252.657230407</v>
      </c>
      <c r="N37" s="87" t="e">
        <f t="shared" si="10"/>
        <v>#REF!</v>
      </c>
      <c r="O37" s="88" t="e">
        <f t="shared" si="10"/>
        <v>#REF!</v>
      </c>
      <c r="P37" s="88" t="e">
        <f t="shared" si="10"/>
        <v>#REF!</v>
      </c>
    </row>
    <row r="38" spans="2:17" ht="23.25" customHeight="1">
      <c r="B38" s="112"/>
      <c r="C38" s="113"/>
      <c r="D38" s="113"/>
      <c r="E38" s="114"/>
      <c r="F38" s="115"/>
      <c r="G38" s="116" t="s">
        <v>87</v>
      </c>
      <c r="H38" s="117" t="s">
        <v>88</v>
      </c>
      <c r="I38" s="122" t="s">
        <v>90</v>
      </c>
      <c r="J38" s="118" t="s">
        <v>91</v>
      </c>
      <c r="K38" s="118" t="s">
        <v>91</v>
      </c>
      <c r="L38" s="118" t="s">
        <v>91</v>
      </c>
      <c r="M38" s="136" t="s">
        <v>91</v>
      </c>
      <c r="N38" s="119"/>
      <c r="O38" s="120"/>
      <c r="P38" s="120"/>
    </row>
    <row r="39" spans="2:17" ht="15" customHeight="1">
      <c r="E39" s="28"/>
      <c r="F39" s="30"/>
      <c r="G39" s="84" t="s">
        <v>76</v>
      </c>
      <c r="H39" s="20">
        <v>192879130</v>
      </c>
      <c r="I39" s="5"/>
      <c r="J39" s="5">
        <v>192879135</v>
      </c>
      <c r="K39" s="5"/>
      <c r="L39" s="5"/>
      <c r="M39" s="126"/>
      <c r="N39" s="63"/>
      <c r="O39" s="21">
        <f>SUM(H39:N39)</f>
        <v>385758265</v>
      </c>
      <c r="P39" s="21"/>
    </row>
    <row r="40" spans="2:17" ht="15" customHeight="1" thickBot="1">
      <c r="E40" s="31"/>
      <c r="F40" s="30"/>
      <c r="G40" s="90" t="s">
        <v>77</v>
      </c>
      <c r="H40" s="91">
        <f>H39-H37</f>
        <v>136049527.85714287</v>
      </c>
      <c r="I40" s="92">
        <f>H40-I37</f>
        <v>95097644.714285731</v>
      </c>
      <c r="J40" s="92" t="e">
        <f>I40+J39-J37</f>
        <v>#REF!</v>
      </c>
      <c r="K40" s="92" t="e">
        <f>J40-K37</f>
        <v>#REF!</v>
      </c>
      <c r="L40" s="92" t="e">
        <f>K40-L37</f>
        <v>#REF!</v>
      </c>
      <c r="M40" s="137" t="e">
        <f>L40-M37</f>
        <v>#REF!</v>
      </c>
      <c r="N40" s="93" t="e">
        <f>M40-N37</f>
        <v>#REF!</v>
      </c>
      <c r="O40" s="94"/>
      <c r="P40" s="94"/>
    </row>
    <row r="41" spans="2:17" ht="15" customHeight="1">
      <c r="C41" s="95" t="s">
        <v>85</v>
      </c>
      <c r="D41" s="96"/>
      <c r="E41" s="97">
        <f>E34+E11+E14</f>
        <v>92291764.76403226</v>
      </c>
      <c r="F41" s="98">
        <f>E41/E37</f>
        <v>0.23924766672332218</v>
      </c>
      <c r="G41" s="99" t="s">
        <v>84</v>
      </c>
      <c r="H41" s="100">
        <f t="shared" ref="H41:N41" si="11">H34+H11+H14</f>
        <v>29976902.142857142</v>
      </c>
      <c r="I41" s="101">
        <f t="shared" si="11"/>
        <v>9140985.1428571418</v>
      </c>
      <c r="J41" s="101">
        <f t="shared" si="11"/>
        <v>5799244.1428571427</v>
      </c>
      <c r="K41" s="101">
        <f t="shared" si="11"/>
        <v>20305838.587792624</v>
      </c>
      <c r="L41" s="101">
        <f t="shared" si="11"/>
        <v>5799244.1428571427</v>
      </c>
      <c r="M41" s="138">
        <f t="shared" si="11"/>
        <v>21269550.657230414</v>
      </c>
      <c r="N41" s="101">
        <f t="shared" si="11"/>
        <v>0</v>
      </c>
      <c r="O41" s="102">
        <f>SUM(H41:N41)</f>
        <v>92291764.816451609</v>
      </c>
      <c r="P41" s="103">
        <f>E41-O41</f>
        <v>-5.2419349551200867E-2</v>
      </c>
    </row>
    <row r="42" spans="2:17" ht="15" customHeight="1">
      <c r="C42" s="40" t="s">
        <v>79</v>
      </c>
      <c r="D42" s="34"/>
      <c r="E42" s="3"/>
      <c r="F42" s="10"/>
      <c r="G42" s="36"/>
      <c r="H42" s="19"/>
      <c r="I42" s="34"/>
      <c r="J42" s="34"/>
      <c r="K42" s="34"/>
      <c r="L42" s="34"/>
      <c r="M42" s="128"/>
      <c r="N42" s="66"/>
      <c r="O42" s="36"/>
      <c r="P42" s="36"/>
    </row>
    <row r="43" spans="2:17" ht="15" customHeight="1">
      <c r="C43" s="40" t="s">
        <v>51</v>
      </c>
      <c r="D43" s="34" t="s">
        <v>52</v>
      </c>
      <c r="E43" s="3">
        <f>5000*25*119</f>
        <v>14875000</v>
      </c>
      <c r="F43" s="10"/>
      <c r="G43" s="36"/>
      <c r="H43" s="18" t="e">
        <f>#REF!</f>
        <v>#REF!</v>
      </c>
      <c r="I43" s="54">
        <f>$E$43/6</f>
        <v>2479166.6666666665</v>
      </c>
      <c r="J43" s="54">
        <f>$E$43/6</f>
        <v>2479166.6666666665</v>
      </c>
      <c r="K43" s="54">
        <f>$E$43/6</f>
        <v>2479166.6666666665</v>
      </c>
      <c r="L43" s="54">
        <f>$E$43/6</f>
        <v>2479166.6666666665</v>
      </c>
      <c r="M43" s="129">
        <f>$E$43/6*2</f>
        <v>4958333.333333333</v>
      </c>
      <c r="N43" s="54"/>
      <c r="O43" s="75" t="e">
        <f>SUM(H43:N43)</f>
        <v>#REF!</v>
      </c>
      <c r="P43" s="23" t="e">
        <f>E43-O43</f>
        <v>#REF!</v>
      </c>
    </row>
    <row r="44" spans="2:17" ht="15" customHeight="1">
      <c r="C44" s="40" t="s">
        <v>80</v>
      </c>
      <c r="D44" s="34" t="s">
        <v>53</v>
      </c>
      <c r="E44" s="3">
        <v>1800000</v>
      </c>
      <c r="F44" s="10"/>
      <c r="G44" s="36"/>
      <c r="H44" s="89" t="e">
        <f>#REF!+#REF!+#REF!+#REF!</f>
        <v>#REF!</v>
      </c>
      <c r="I44" s="4"/>
      <c r="J44" s="4">
        <v>600000</v>
      </c>
      <c r="K44" s="34"/>
      <c r="L44" s="4">
        <v>600000</v>
      </c>
      <c r="M44" s="128"/>
      <c r="N44" s="66"/>
      <c r="O44" s="75" t="e">
        <f>SUM(H44:N44)</f>
        <v>#REF!</v>
      </c>
      <c r="P44" s="23" t="e">
        <f>E44-O44</f>
        <v>#REF!</v>
      </c>
    </row>
    <row r="45" spans="2:17" ht="15" customHeight="1">
      <c r="C45" s="121" t="s">
        <v>92</v>
      </c>
      <c r="D45" s="34"/>
      <c r="E45" s="3"/>
      <c r="F45" s="10"/>
      <c r="G45" s="36"/>
      <c r="H45" s="89" t="e">
        <f>#REF!</f>
        <v>#REF!</v>
      </c>
      <c r="I45" s="4"/>
      <c r="J45" s="4"/>
      <c r="K45" s="34"/>
      <c r="L45" s="4"/>
      <c r="M45" s="128"/>
      <c r="N45" s="66"/>
      <c r="O45" s="75"/>
      <c r="P45" s="23"/>
    </row>
    <row r="46" spans="2:17" ht="15" customHeight="1">
      <c r="C46" s="40" t="s">
        <v>81</v>
      </c>
      <c r="D46" s="34" t="s">
        <v>82</v>
      </c>
      <c r="E46" s="3">
        <v>1800000</v>
      </c>
      <c r="F46" s="10"/>
      <c r="G46" s="36"/>
      <c r="H46" s="19"/>
      <c r="I46" s="4">
        <v>300000</v>
      </c>
      <c r="J46" s="4">
        <v>300000</v>
      </c>
      <c r="K46" s="4">
        <v>300000</v>
      </c>
      <c r="L46" s="4">
        <v>300000</v>
      </c>
      <c r="M46" s="131">
        <v>300000</v>
      </c>
      <c r="N46" s="66"/>
      <c r="O46" s="75">
        <f>SUM(H46:N46)</f>
        <v>1500000</v>
      </c>
      <c r="P46" s="23">
        <f>E46-O46</f>
        <v>300000</v>
      </c>
    </row>
    <row r="47" spans="2:17" ht="15" customHeight="1" thickBot="1">
      <c r="C47" s="104" t="s">
        <v>86</v>
      </c>
      <c r="D47" s="105"/>
      <c r="E47" s="106">
        <f>E41-E43-E44-E46-E42</f>
        <v>73816764.76403226</v>
      </c>
      <c r="F47" s="107">
        <f>E47/E37</f>
        <v>0.19135497928783421</v>
      </c>
      <c r="G47" s="108" t="s">
        <v>83</v>
      </c>
      <c r="H47" s="109" t="e">
        <f t="shared" ref="H47:M47" si="12">H41-H43-H44-H46-H42-H45</f>
        <v>#REF!</v>
      </c>
      <c r="I47" s="110">
        <f t="shared" si="12"/>
        <v>6361818.4761904757</v>
      </c>
      <c r="J47" s="110">
        <f t="shared" si="12"/>
        <v>2420077.4761904762</v>
      </c>
      <c r="K47" s="110">
        <f t="shared" si="12"/>
        <v>17526671.921125956</v>
      </c>
      <c r="L47" s="110">
        <f t="shared" si="12"/>
        <v>2420077.4761904762</v>
      </c>
      <c r="M47" s="110">
        <f t="shared" si="12"/>
        <v>16011217.323897082</v>
      </c>
      <c r="N47" s="110">
        <f>N41-N43-N44-N46-N42</f>
        <v>0</v>
      </c>
      <c r="O47" s="111" t="e">
        <f>SUM(H47:N47)</f>
        <v>#REF!</v>
      </c>
      <c r="P47" s="108"/>
    </row>
  </sheetData>
  <mergeCells count="14">
    <mergeCell ref="B4:G4"/>
    <mergeCell ref="B6:C6"/>
    <mergeCell ref="B7:C7"/>
    <mergeCell ref="B8:B11"/>
    <mergeCell ref="B2:P2"/>
    <mergeCell ref="B34:C34"/>
    <mergeCell ref="B35:B36"/>
    <mergeCell ref="C37:D37"/>
    <mergeCell ref="B12:B15"/>
    <mergeCell ref="B16:B30"/>
    <mergeCell ref="C16:C17"/>
    <mergeCell ref="C18:C21"/>
    <mergeCell ref="C26:C29"/>
    <mergeCell ref="B31:B33"/>
  </mergeCells>
  <phoneticPr fontId="2" type="noConversion"/>
  <pageMargins left="0.25" right="0.25" top="0.75" bottom="0.75" header="0.3" footer="0.3"/>
  <pageSetup paperSize="8" scale="6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19"/>
  <sheetViews>
    <sheetView workbookViewId="0">
      <selection activeCell="E8" sqref="E8"/>
    </sheetView>
  </sheetViews>
  <sheetFormatPr defaultColWidth="9" defaultRowHeight="16.5"/>
  <cols>
    <col min="1" max="1" width="7.25" style="147" customWidth="1"/>
    <col min="2" max="2" width="23.875" style="150" customWidth="1"/>
    <col min="3" max="3" width="3.125" style="147" customWidth="1"/>
    <col min="4" max="4" width="9.125" style="147" customWidth="1"/>
    <col min="5" max="5" width="29.5" style="150" customWidth="1"/>
    <col min="6" max="6" width="3.125" style="147" customWidth="1"/>
    <col min="7" max="7" width="9.125" style="147" customWidth="1"/>
    <col min="8" max="8" width="29.5" style="150" customWidth="1"/>
    <col min="9" max="9" width="3.125" style="147" customWidth="1"/>
    <col min="10" max="10" width="9.125" style="147" customWidth="1"/>
    <col min="11" max="11" width="29.5" style="150" customWidth="1"/>
    <col min="12" max="12" width="3.125" style="147" customWidth="1"/>
    <col min="13" max="13" width="9.125" style="147" customWidth="1"/>
    <col min="14" max="14" width="29.5" style="150" customWidth="1"/>
    <col min="15" max="15" width="3.125" style="147" customWidth="1"/>
    <col min="16" max="16" width="9.125" style="147" customWidth="1"/>
    <col min="17" max="17" width="29.5" style="150" customWidth="1"/>
    <col min="18" max="18" width="3.125" style="147" customWidth="1"/>
    <col min="19" max="16384" width="9" style="147"/>
  </cols>
  <sheetData>
    <row r="1" spans="1:17" ht="20.25">
      <c r="A1" s="201" t="s">
        <v>131</v>
      </c>
      <c r="B1" s="201"/>
    </row>
    <row r="2" spans="1:17" ht="67.5">
      <c r="A2" s="163" t="s">
        <v>106</v>
      </c>
      <c r="B2" s="164" t="s">
        <v>116</v>
      </c>
      <c r="D2" s="146" t="s">
        <v>106</v>
      </c>
      <c r="E2" s="172" t="s">
        <v>150</v>
      </c>
      <c r="G2" s="146" t="s">
        <v>106</v>
      </c>
      <c r="H2" s="172" t="s">
        <v>140</v>
      </c>
      <c r="J2" s="146" t="s">
        <v>106</v>
      </c>
      <c r="K2" s="172" t="s">
        <v>140</v>
      </c>
      <c r="M2" s="146" t="s">
        <v>106</v>
      </c>
      <c r="N2" s="172" t="s">
        <v>140</v>
      </c>
      <c r="P2" s="146" t="s">
        <v>106</v>
      </c>
      <c r="Q2" s="172"/>
    </row>
    <row r="3" spans="1:17" ht="67.5">
      <c r="A3" s="163" t="s">
        <v>127</v>
      </c>
      <c r="B3" s="164" t="s">
        <v>132</v>
      </c>
      <c r="D3" s="146" t="s">
        <v>126</v>
      </c>
      <c r="E3" s="173" t="s">
        <v>185</v>
      </c>
      <c r="G3" s="146" t="s">
        <v>126</v>
      </c>
      <c r="H3" s="173" t="s">
        <v>186</v>
      </c>
      <c r="J3" s="146" t="s">
        <v>127</v>
      </c>
      <c r="K3" s="172" t="s">
        <v>151</v>
      </c>
      <c r="M3" s="146" t="s">
        <v>126</v>
      </c>
      <c r="N3" s="173" t="s">
        <v>156</v>
      </c>
      <c r="P3" s="146" t="s">
        <v>126</v>
      </c>
      <c r="Q3" s="151"/>
    </row>
    <row r="4" spans="1:17">
      <c r="A4" s="165"/>
      <c r="B4" s="166"/>
      <c r="H4" s="175"/>
    </row>
    <row r="5" spans="1:17">
      <c r="A5" s="163"/>
      <c r="B5" s="167"/>
      <c r="D5" s="146" t="s">
        <v>95</v>
      </c>
      <c r="E5" s="172" t="s">
        <v>149</v>
      </c>
      <c r="G5" s="146" t="s">
        <v>99</v>
      </c>
      <c r="H5" s="173" t="s">
        <v>139</v>
      </c>
      <c r="J5" s="146" t="s">
        <v>103</v>
      </c>
      <c r="K5" s="172" t="s">
        <v>147</v>
      </c>
      <c r="M5" s="146" t="s">
        <v>104</v>
      </c>
      <c r="N5" s="172" t="s">
        <v>148</v>
      </c>
      <c r="P5" s="146" t="s">
        <v>105</v>
      </c>
      <c r="Q5" s="149"/>
    </row>
    <row r="6" spans="1:17">
      <c r="A6" s="163" t="s">
        <v>93</v>
      </c>
      <c r="B6" s="164" t="s">
        <v>115</v>
      </c>
      <c r="D6" s="146" t="s">
        <v>93</v>
      </c>
      <c r="E6" s="172" t="s">
        <v>138</v>
      </c>
      <c r="G6" s="146" t="s">
        <v>93</v>
      </c>
      <c r="H6" s="172" t="s">
        <v>138</v>
      </c>
      <c r="J6" s="146" t="s">
        <v>93</v>
      </c>
      <c r="K6" s="172" t="s">
        <v>138</v>
      </c>
      <c r="M6" s="146" t="s">
        <v>93</v>
      </c>
      <c r="N6" s="172" t="s">
        <v>143</v>
      </c>
      <c r="P6" s="146" t="s">
        <v>93</v>
      </c>
      <c r="Q6" s="152"/>
    </row>
    <row r="7" spans="1:17" ht="67.5">
      <c r="A7" s="163" t="s">
        <v>97</v>
      </c>
      <c r="B7" s="164" t="s">
        <v>117</v>
      </c>
      <c r="D7" s="146" t="s">
        <v>97</v>
      </c>
      <c r="E7" s="173" t="s">
        <v>135</v>
      </c>
      <c r="G7" s="146" t="s">
        <v>100</v>
      </c>
      <c r="H7" s="173" t="s">
        <v>183</v>
      </c>
      <c r="J7" s="146" t="s">
        <v>97</v>
      </c>
      <c r="K7" s="173" t="s">
        <v>141</v>
      </c>
      <c r="M7" s="146" t="s">
        <v>97</v>
      </c>
      <c r="N7" s="173" t="s">
        <v>177</v>
      </c>
      <c r="P7" s="146" t="s">
        <v>97</v>
      </c>
      <c r="Q7" s="153"/>
    </row>
    <row r="8" spans="1:17" ht="409.5">
      <c r="A8" s="163" t="s">
        <v>128</v>
      </c>
      <c r="B8" s="168" t="s">
        <v>118</v>
      </c>
      <c r="D8" s="146" t="s">
        <v>129</v>
      </c>
      <c r="E8" s="174" t="s">
        <v>152</v>
      </c>
      <c r="G8" s="146" t="s">
        <v>128</v>
      </c>
      <c r="H8" s="174" t="s">
        <v>163</v>
      </c>
      <c r="J8" s="146" t="s">
        <v>128</v>
      </c>
      <c r="K8" s="174" t="s">
        <v>170</v>
      </c>
      <c r="M8" s="146" t="s">
        <v>130</v>
      </c>
      <c r="N8" s="174" t="s">
        <v>178</v>
      </c>
      <c r="P8" s="146" t="s">
        <v>128</v>
      </c>
      <c r="Q8" s="154"/>
    </row>
    <row r="9" spans="1:17" ht="283.5">
      <c r="A9" s="163" t="s">
        <v>98</v>
      </c>
      <c r="B9" s="168" t="s">
        <v>119</v>
      </c>
      <c r="D9" s="146" t="s">
        <v>98</v>
      </c>
      <c r="E9" s="174" t="s">
        <v>157</v>
      </c>
      <c r="G9" s="146" t="s">
        <v>101</v>
      </c>
      <c r="H9" s="176" t="s">
        <v>171</v>
      </c>
      <c r="J9" s="146" t="s">
        <v>98</v>
      </c>
      <c r="K9" s="178" t="s">
        <v>172</v>
      </c>
      <c r="M9" s="146" t="s">
        <v>98</v>
      </c>
      <c r="N9" s="174" t="s">
        <v>180</v>
      </c>
      <c r="P9" s="146" t="s">
        <v>98</v>
      </c>
      <c r="Q9" s="155"/>
    </row>
    <row r="10" spans="1:17" ht="81">
      <c r="A10" s="163" t="s">
        <v>96</v>
      </c>
      <c r="B10" s="169" t="s">
        <v>94</v>
      </c>
      <c r="D10" s="146" t="s">
        <v>96</v>
      </c>
      <c r="E10" s="174" t="s">
        <v>136</v>
      </c>
      <c r="G10" s="146" t="s">
        <v>102</v>
      </c>
      <c r="H10" s="174" t="s">
        <v>155</v>
      </c>
      <c r="J10" s="146" t="s">
        <v>96</v>
      </c>
      <c r="K10" s="174" t="s">
        <v>154</v>
      </c>
      <c r="L10" s="148"/>
      <c r="M10" s="146" t="s">
        <v>96</v>
      </c>
      <c r="N10" s="174" t="s">
        <v>153</v>
      </c>
      <c r="P10" s="146" t="s">
        <v>96</v>
      </c>
      <c r="Q10" s="156"/>
    </row>
    <row r="11" spans="1:17">
      <c r="A11" s="165"/>
      <c r="B11" s="166"/>
    </row>
    <row r="12" spans="1:17" ht="33">
      <c r="A12" s="163" t="s">
        <v>107</v>
      </c>
      <c r="B12" s="170" t="s">
        <v>108</v>
      </c>
      <c r="D12" s="146" t="s">
        <v>107</v>
      </c>
      <c r="E12" s="146" t="s">
        <v>133</v>
      </c>
      <c r="G12" s="146" t="s">
        <v>107</v>
      </c>
      <c r="H12" s="146" t="s">
        <v>134</v>
      </c>
      <c r="J12" s="146" t="s">
        <v>107</v>
      </c>
      <c r="K12" s="146" t="s">
        <v>108</v>
      </c>
      <c r="M12" s="146" t="s">
        <v>107</v>
      </c>
      <c r="N12" s="146" t="s">
        <v>108</v>
      </c>
      <c r="P12" s="146" t="s">
        <v>107</v>
      </c>
      <c r="Q12" s="146" t="s">
        <v>133</v>
      </c>
    </row>
    <row r="13" spans="1:17" ht="67.5">
      <c r="A13" s="163" t="s">
        <v>109</v>
      </c>
      <c r="B13" s="171" t="s">
        <v>120</v>
      </c>
      <c r="D13" s="146" t="s">
        <v>109</v>
      </c>
      <c r="E13" s="177" t="s">
        <v>158</v>
      </c>
      <c r="G13" s="146" t="s">
        <v>109</v>
      </c>
      <c r="H13" s="177" t="s">
        <v>164</v>
      </c>
      <c r="J13" s="146" t="s">
        <v>109</v>
      </c>
      <c r="K13" s="177" t="s">
        <v>142</v>
      </c>
      <c r="L13" s="148"/>
      <c r="M13" s="146" t="s">
        <v>109</v>
      </c>
      <c r="N13" s="177" t="s">
        <v>144</v>
      </c>
      <c r="P13" s="146" t="s">
        <v>109</v>
      </c>
      <c r="Q13" s="157"/>
    </row>
    <row r="14" spans="1:17" ht="94.5">
      <c r="A14" s="163" t="s">
        <v>110</v>
      </c>
      <c r="B14" s="171" t="s">
        <v>121</v>
      </c>
      <c r="D14" s="146" t="s">
        <v>189</v>
      </c>
      <c r="E14" s="174" t="s">
        <v>159</v>
      </c>
      <c r="G14" s="146" t="s">
        <v>189</v>
      </c>
      <c r="H14" s="174" t="s">
        <v>165</v>
      </c>
      <c r="J14" s="146" t="s">
        <v>189</v>
      </c>
      <c r="K14" s="174" t="s">
        <v>173</v>
      </c>
      <c r="L14" s="148"/>
      <c r="M14" s="146" t="s">
        <v>189</v>
      </c>
      <c r="N14" s="174" t="s">
        <v>181</v>
      </c>
      <c r="P14" s="146" t="s">
        <v>189</v>
      </c>
      <c r="Q14" s="158"/>
    </row>
    <row r="15" spans="1:17" ht="67.5">
      <c r="A15" s="163" t="s">
        <v>111</v>
      </c>
      <c r="B15" s="171" t="s">
        <v>122</v>
      </c>
      <c r="D15" s="146" t="s">
        <v>111</v>
      </c>
      <c r="E15" s="174" t="s">
        <v>137</v>
      </c>
      <c r="G15" s="146" t="s">
        <v>111</v>
      </c>
      <c r="H15" s="174" t="s">
        <v>166</v>
      </c>
      <c r="J15" s="146" t="s">
        <v>111</v>
      </c>
      <c r="K15" s="174" t="s">
        <v>184</v>
      </c>
      <c r="L15" s="148"/>
      <c r="M15" s="146" t="s">
        <v>111</v>
      </c>
      <c r="N15" s="174" t="s">
        <v>145</v>
      </c>
      <c r="P15" s="146" t="s">
        <v>111</v>
      </c>
      <c r="Q15" s="159"/>
    </row>
    <row r="16" spans="1:17" ht="99">
      <c r="A16" s="163" t="s">
        <v>112</v>
      </c>
      <c r="B16" s="171" t="s">
        <v>123</v>
      </c>
      <c r="D16" s="146" t="s">
        <v>112</v>
      </c>
      <c r="E16" s="174" t="s">
        <v>160</v>
      </c>
      <c r="G16" s="146" t="s">
        <v>112</v>
      </c>
      <c r="H16" s="174" t="s">
        <v>167</v>
      </c>
      <c r="J16" s="146" t="s">
        <v>112</v>
      </c>
      <c r="K16" s="174" t="s">
        <v>174</v>
      </c>
      <c r="L16" s="148"/>
      <c r="M16" s="146" t="s">
        <v>112</v>
      </c>
      <c r="N16" s="174" t="s">
        <v>179</v>
      </c>
      <c r="P16" s="146" t="s">
        <v>112</v>
      </c>
      <c r="Q16" s="160"/>
    </row>
    <row r="17" spans="1:17" ht="82.5">
      <c r="A17" s="163" t="s">
        <v>113</v>
      </c>
      <c r="B17" s="171" t="s">
        <v>124</v>
      </c>
      <c r="D17" s="179" t="s">
        <v>113</v>
      </c>
      <c r="E17" s="174" t="s">
        <v>161</v>
      </c>
      <c r="G17" s="179" t="s">
        <v>113</v>
      </c>
      <c r="H17" s="174" t="s">
        <v>168</v>
      </c>
      <c r="J17" s="179" t="s">
        <v>113</v>
      </c>
      <c r="K17" s="174" t="s">
        <v>175</v>
      </c>
      <c r="L17" s="148"/>
      <c r="M17" s="179" t="s">
        <v>113</v>
      </c>
      <c r="N17" s="174" t="s">
        <v>146</v>
      </c>
      <c r="P17" s="179" t="s">
        <v>113</v>
      </c>
      <c r="Q17" s="161"/>
    </row>
    <row r="18" spans="1:17">
      <c r="A18" s="163" t="s">
        <v>191</v>
      </c>
      <c r="B18" s="171"/>
      <c r="D18" s="179" t="s">
        <v>191</v>
      </c>
      <c r="E18" s="174" t="s">
        <v>192</v>
      </c>
      <c r="G18" s="179" t="s">
        <v>191</v>
      </c>
      <c r="H18" s="174" t="s">
        <v>192</v>
      </c>
      <c r="J18" s="179" t="s">
        <v>191</v>
      </c>
      <c r="K18" s="174" t="s">
        <v>192</v>
      </c>
      <c r="L18" s="148"/>
      <c r="M18" s="179" t="s">
        <v>191</v>
      </c>
      <c r="N18" s="174" t="s">
        <v>192</v>
      </c>
      <c r="P18" s="179" t="s">
        <v>191</v>
      </c>
      <c r="Q18" s="162"/>
    </row>
    <row r="19" spans="1:17" ht="94.5">
      <c r="A19" s="163" t="s">
        <v>114</v>
      </c>
      <c r="B19" s="171" t="s">
        <v>125</v>
      </c>
      <c r="D19" s="179" t="s">
        <v>114</v>
      </c>
      <c r="E19" s="174" t="s">
        <v>162</v>
      </c>
      <c r="G19" s="179" t="s">
        <v>114</v>
      </c>
      <c r="H19" s="174" t="s">
        <v>169</v>
      </c>
      <c r="J19" s="179" t="s">
        <v>114</v>
      </c>
      <c r="K19" s="174" t="s">
        <v>176</v>
      </c>
      <c r="L19" s="148"/>
      <c r="M19" s="179" t="s">
        <v>114</v>
      </c>
      <c r="N19" s="174" t="s">
        <v>182</v>
      </c>
      <c r="P19" s="179" t="s">
        <v>114</v>
      </c>
      <c r="Q19" s="162"/>
    </row>
  </sheetData>
  <mergeCells count="1">
    <mergeCell ref="A1:B1"/>
  </mergeCells>
  <phoneticPr fontId="2" type="noConversion"/>
  <pageMargins left="0.25" right="0.25" top="0.75" bottom="0.75" header="0.3" footer="0.3"/>
  <pageSetup paperSize="8"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04C08-DE32-42A9-ACE9-08508706DEC9}">
  <sheetPr>
    <pageSetUpPr fitToPage="1"/>
  </sheetPr>
  <dimension ref="A1:E20"/>
  <sheetViews>
    <sheetView tabSelected="1" topLeftCell="A4" workbookViewId="0">
      <selection activeCell="E10" sqref="E10"/>
    </sheetView>
  </sheetViews>
  <sheetFormatPr defaultColWidth="9" defaultRowHeight="16.5"/>
  <cols>
    <col min="1" max="1" width="7.25" style="147" customWidth="1"/>
    <col min="2" max="2" width="23.875" style="150" customWidth="1"/>
    <col min="3" max="3" width="3.125" style="147" customWidth="1"/>
    <col min="4" max="4" width="9.125" style="147" customWidth="1"/>
    <col min="5" max="5" width="29.5" style="150" customWidth="1"/>
    <col min="6" max="6" width="3.125" style="147" customWidth="1"/>
    <col min="7" max="16384" width="9" style="147"/>
  </cols>
  <sheetData>
    <row r="1" spans="1:5" ht="20.25">
      <c r="A1" s="201" t="s">
        <v>131</v>
      </c>
      <c r="B1" s="201"/>
    </row>
    <row r="2" spans="1:5" ht="67.5">
      <c r="A2" s="163" t="s">
        <v>106</v>
      </c>
      <c r="B2" s="164" t="s">
        <v>116</v>
      </c>
      <c r="D2" s="146" t="s">
        <v>106</v>
      </c>
      <c r="E2" s="173" t="s">
        <v>188</v>
      </c>
    </row>
    <row r="3" spans="1:5" ht="54">
      <c r="A3" s="163" t="s">
        <v>126</v>
      </c>
      <c r="B3" s="164" t="s">
        <v>132</v>
      </c>
      <c r="D3" s="146" t="s">
        <v>126</v>
      </c>
      <c r="E3" s="173" t="s">
        <v>188</v>
      </c>
    </row>
    <row r="4" spans="1:5">
      <c r="A4" s="165"/>
      <c r="B4" s="166"/>
    </row>
    <row r="5" spans="1:5">
      <c r="A5" s="163" t="s">
        <v>197</v>
      </c>
      <c r="B5" s="164"/>
      <c r="D5" s="146" t="s">
        <v>197</v>
      </c>
      <c r="E5" s="172"/>
    </row>
    <row r="6" spans="1:5">
      <c r="A6" s="163" t="s">
        <v>193</v>
      </c>
      <c r="B6" s="164"/>
      <c r="D6" s="146" t="s">
        <v>198</v>
      </c>
      <c r="E6" s="172"/>
    </row>
    <row r="7" spans="1:5">
      <c r="A7" s="163" t="s">
        <v>194</v>
      </c>
      <c r="B7" s="164"/>
      <c r="D7" s="146" t="s">
        <v>194</v>
      </c>
      <c r="E7" s="172"/>
    </row>
    <row r="8" spans="1:5">
      <c r="A8" s="163" t="s">
        <v>195</v>
      </c>
      <c r="B8" s="164"/>
      <c r="D8" s="146" t="s">
        <v>196</v>
      </c>
      <c r="E8" s="172"/>
    </row>
    <row r="9" spans="1:5" ht="67.5">
      <c r="A9" s="163" t="s">
        <v>97</v>
      </c>
      <c r="B9" s="164" t="s">
        <v>117</v>
      </c>
      <c r="D9" s="146" t="s">
        <v>97</v>
      </c>
      <c r="E9" s="173"/>
    </row>
    <row r="10" spans="1:5" ht="409.5">
      <c r="A10" s="163" t="s">
        <v>128</v>
      </c>
      <c r="B10" s="168" t="s">
        <v>118</v>
      </c>
      <c r="D10" s="146" t="s">
        <v>128</v>
      </c>
      <c r="E10" s="174"/>
    </row>
    <row r="11" spans="1:5" ht="283.5">
      <c r="A11" s="163" t="s">
        <v>98</v>
      </c>
      <c r="B11" s="168" t="s">
        <v>119</v>
      </c>
      <c r="D11" s="146" t="s">
        <v>98</v>
      </c>
      <c r="E11" s="174"/>
    </row>
    <row r="12" spans="1:5" ht="81">
      <c r="A12" s="163" t="s">
        <v>96</v>
      </c>
      <c r="B12" s="169" t="s">
        <v>94</v>
      </c>
      <c r="D12" s="146" t="s">
        <v>96</v>
      </c>
      <c r="E12" s="174"/>
    </row>
    <row r="13" spans="1:5">
      <c r="A13" s="165"/>
      <c r="B13" s="166"/>
    </row>
    <row r="14" spans="1:5" ht="33">
      <c r="A14" s="163" t="s">
        <v>107</v>
      </c>
      <c r="B14" s="170" t="s">
        <v>108</v>
      </c>
      <c r="D14" s="146" t="s">
        <v>187</v>
      </c>
      <c r="E14" s="146" t="s">
        <v>108</v>
      </c>
    </row>
    <row r="15" spans="1:5" ht="67.5">
      <c r="A15" s="163" t="s">
        <v>109</v>
      </c>
      <c r="B15" s="171" t="s">
        <v>120</v>
      </c>
      <c r="D15" s="146" t="s">
        <v>109</v>
      </c>
      <c r="E15" s="177"/>
    </row>
    <row r="16" spans="1:5" ht="67.5">
      <c r="A16" s="163" t="s">
        <v>110</v>
      </c>
      <c r="B16" s="171" t="s">
        <v>121</v>
      </c>
      <c r="D16" s="146" t="s">
        <v>189</v>
      </c>
      <c r="E16" s="174"/>
    </row>
    <row r="17" spans="1:5" ht="67.5">
      <c r="A17" s="163" t="s">
        <v>111</v>
      </c>
      <c r="B17" s="171" t="s">
        <v>122</v>
      </c>
      <c r="D17" s="146" t="s">
        <v>111</v>
      </c>
      <c r="E17" s="174"/>
    </row>
    <row r="18" spans="1:5" ht="82.5">
      <c r="A18" s="163" t="s">
        <v>112</v>
      </c>
      <c r="B18" s="171" t="s">
        <v>123</v>
      </c>
      <c r="D18" s="146" t="s">
        <v>190</v>
      </c>
      <c r="E18" s="174"/>
    </row>
    <row r="19" spans="1:5" ht="82.5">
      <c r="A19" s="163" t="s">
        <v>113</v>
      </c>
      <c r="B19" s="171" t="s">
        <v>124</v>
      </c>
      <c r="D19" s="146" t="s">
        <v>113</v>
      </c>
      <c r="E19" s="174"/>
    </row>
    <row r="20" spans="1:5" ht="94.5">
      <c r="A20" s="163" t="s">
        <v>114</v>
      </c>
      <c r="B20" s="171" t="s">
        <v>125</v>
      </c>
      <c r="D20" s="146" t="s">
        <v>114</v>
      </c>
      <c r="E20" s="174"/>
    </row>
  </sheetData>
  <mergeCells count="1">
    <mergeCell ref="A1:B1"/>
  </mergeCells>
  <phoneticPr fontId="2" type="noConversion"/>
  <pageMargins left="0.25" right="0.25" top="0.75" bottom="0.75" header="0.3" footer="0.3"/>
  <pageSetup paperSize="8"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 지정된 범위</vt:lpstr>
      </vt:variant>
      <vt:variant>
        <vt:i4>3</vt:i4>
      </vt:variant>
    </vt:vector>
  </HeadingPairs>
  <TitlesOfParts>
    <vt:vector size="6" baseType="lpstr">
      <vt:lpstr>KSA 예산 처리 계획</vt:lpstr>
      <vt:lpstr>프로젝트 기업 확정 및 추진 계획서 예시</vt:lpstr>
      <vt:lpstr>프로젝트 기업 확정 및 추진 계획서</vt:lpstr>
      <vt:lpstr>'KSA 예산 처리 계획'!Print_Area</vt:lpstr>
      <vt:lpstr>'프로젝트 기업 확정 및 추진 계획서'!Print_Area</vt:lpstr>
      <vt:lpstr>'프로젝트 기업 확정 및 추진 계획서 예시'!Print_Area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JH.Jang</dc:creator>
  <cp:lastModifiedBy>WTBI</cp:lastModifiedBy>
  <cp:lastPrinted>2020-07-24T01:55:15Z</cp:lastPrinted>
  <dcterms:created xsi:type="dcterms:W3CDTF">2016-01-27T13:39:15Z</dcterms:created>
  <dcterms:modified xsi:type="dcterms:W3CDTF">2021-06-16T03:13:34Z</dcterms:modified>
</cp:coreProperties>
</file>